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orp.justice.govt.nz\Groups\Wellington Justice Centre\JUSTCF\Office of CE\00. Administration\05 Lil\CE Expenses 2022-23\"/>
    </mc:Choice>
  </mc:AlternateContent>
  <xr:revisionPtr revIDLastSave="0" documentId="13_ncr:1_{47F2CDBC-4CE4-42AB-A7FA-B2B7D7FBEF61}" xr6:coauthVersionLast="47" xr6:coauthVersionMax="47" xr10:uidLastSave="{00000000-0000-0000-0000-000000000000}"/>
  <bookViews>
    <workbookView xWindow="-120" yWindow="-120" windowWidth="29040" windowHeight="1584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expenses'!$A$1:$E$22</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16" i="3"/>
  <c r="C25" i="2"/>
  <c r="C88" i="1"/>
  <c r="C39" i="1"/>
  <c r="B6" i="13" l="1"/>
  <c r="E60" i="13"/>
  <c r="C60" i="13"/>
  <c r="C27" i="4"/>
  <c r="C26" i="4"/>
  <c r="B60" i="13" l="1"/>
  <c r="B59" i="13"/>
  <c r="D59" i="13"/>
  <c r="B58" i="13"/>
  <c r="D58" i="13"/>
  <c r="D57" i="13"/>
  <c r="B57" i="13"/>
  <c r="D55" i="13"/>
  <c r="B55" i="13"/>
  <c r="B2" i="4"/>
  <c r="B3" i="4"/>
  <c r="B2" i="3"/>
  <c r="B3" i="3"/>
  <c r="B2" i="2"/>
  <c r="B3" i="2"/>
  <c r="B2" i="1"/>
  <c r="B3" i="1"/>
  <c r="F58" i="13" l="1"/>
  <c r="D25" i="2" s="1"/>
  <c r="F60" i="13"/>
  <c r="E25" i="4" s="1"/>
  <c r="F59" i="13"/>
  <c r="D16" i="3" s="1"/>
  <c r="F57" i="13"/>
  <c r="D88" i="1" s="1"/>
  <c r="F55" i="13"/>
  <c r="D39" i="1" s="1"/>
  <c r="D56" i="13" s="1"/>
  <c r="C13" i="13"/>
  <c r="C12" i="13"/>
  <c r="C11" i="13"/>
  <c r="C16" i="13" l="1"/>
  <c r="C17" i="13"/>
  <c r="B5" i="4" l="1"/>
  <c r="B4" i="4"/>
  <c r="B5" i="3"/>
  <c r="B4" i="3"/>
  <c r="B5" i="2"/>
  <c r="B4" i="2"/>
  <c r="B5" i="1"/>
  <c r="B4" i="1"/>
  <c r="C15" i="13" l="1"/>
  <c r="F12" i="13" l="1"/>
  <c r="C25" i="4"/>
  <c r="F11" i="13" s="1"/>
  <c r="F13" i="13" l="1"/>
  <c r="B88" i="1"/>
  <c r="B17" i="13" s="1"/>
  <c r="B39" i="1"/>
  <c r="B64" i="1" s="1"/>
  <c r="B16" i="13" s="1"/>
  <c r="B15" i="13" l="1"/>
  <c r="C64" i="1"/>
  <c r="B56" i="13"/>
  <c r="F56" i="13" s="1"/>
  <c r="D64" i="1" s="1"/>
  <c r="B16" i="3"/>
  <c r="B13" i="13" s="1"/>
  <c r="B25" i="2"/>
  <c r="B12" i="13" s="1"/>
  <c r="B11" i="13" l="1"/>
  <c r="B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<sst xmlns="http://schemas.openxmlformats.org/spreadsheetml/2006/main" count="422" uniqueCount="243">
  <si>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</si>
  <si>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</si>
  <si>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</si>
  <si>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</si>
  <si>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</si>
  <si>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</si>
  <si>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</si>
  <si>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</si>
  <si>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</si>
  <si>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</si>
  <si>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</si>
  <si>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</si>
  <si>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</si>
  <si>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</si>
  <si>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</si>
  <si>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</si>
  <si>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</si>
  <si>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</si>
  <si>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</si>
  <si>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</si>
  <si>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</si>
  <si>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</si>
  <si>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</si>
  <si>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</si>
  <si>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</si>
  <si>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</si>
  <si>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</si>
  <si>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</si>
  <si>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</si>
  <si>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</si>
  <si>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</si>
  <si>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</si>
  <si>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</si>
  <si>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</si>
  <si>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</si>
  <si>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</si>
  <si>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</si>
  <si>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</si>
  <si>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</si>
  <si>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</si>
  <si>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</si>
  <si>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</si>
  <si>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</si>
  <si>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</si>
  <si>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</si>
  <si>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</si>
  <si>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</si>
  <si>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</si>
  <si>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</si>
  <si>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</si>
  <si>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</si>
  <si>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</si>
  <si>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</si>
  <si>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</si>
  <si>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</si>
  <si>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</si>
  <si>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</si>
  <si>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</si>
  <si>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</si>
  <si>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</si>
  <si>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</si>
  <si>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</si>
  <si>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</si>
  <si>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</si>
  <si>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</si>
  <si>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</si>
  <si>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</si>
  <si>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</si>
  <si>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</si>
  <si>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</si>
  <si>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</si>
  <si>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</si>
  <si>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</si>
  <si>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</si>
  <si>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</si>
  <si>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</si>
  <si>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</si>
  <si>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</si>
  <si>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</si>
  <si>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</si>
  <si>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</si>
  <si>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</si>
  <si>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</si>
  <si>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</si>
  <si>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</si>
  <si>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</si>
  <si>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</si>
  <si>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</si>
  <si>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</si>
  <si>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</si>
  <si>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</si>
  <si>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</si>
  <si>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</si>
  <si>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</si>
  <si>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</si>
  <si>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</si>
  <si>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</si>
  <si>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</si>
  <si>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</si>
  <si>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</si>
  <si>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</si>
  <si>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</si>
  <si>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</si>
  <si>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</si>
  <si>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</si>
  <si>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</si>
  <si>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</si>
  <si>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</si>
  <si>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</si>
  <si>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</si>
  <si>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</si>
  <si>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</si>
  <si>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</si>
  <si>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</si>
  <si>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</si>
  <si>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</si>
  <si>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</si>
  <si>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</si>
  <si>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</si>
  <si>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</si>
  <si>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</si>
  <si>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</si>
  <si>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</si>
  <si>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</si>
  <si>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</si>
  <si>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</si>
  <si>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</si>
  <si>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</si>
  <si>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</si>
  <si>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</si>
  <si>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</si>
  <si>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</si>
  <si>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</si>
  <si>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</si>
  <si>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</si>
  <si>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</si>
  <si>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</si>
  <si>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</si>
  <si>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</si>
  <si>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</si>
  <si>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</si>
  <si>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</si>
  <si>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</si>
  <si>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</si>
  <si>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</si>
  <si>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</si>
  <si>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</si>
  <si>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</si>
  <si>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</si>
  <si>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</si>
  <si>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</si>
  <si>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</si>
  <si>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</si>
  <si>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</si>
  <si>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</si>
  <si>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</si>
  <si>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</si>
  <si>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</si>
  <si>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</si>
  <si>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</si>
  <si>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</si>
  <si>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</si>
  <si>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</si>
  <si>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</si>
  <si>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</si>
  <si>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</si>
  <si>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</si>
  <si>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</si>
  <si>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</si>
  <si>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</si>
  <si>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</si>
  <si>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Te Arawhiti</t>
  </si>
  <si>
    <t>Lillian Anderson</t>
  </si>
  <si>
    <t xml:space="preserve">Phone and laptop </t>
  </si>
  <si>
    <t>Bank fees</t>
  </si>
  <si>
    <t>Matariki karakia booklet launch, Tekapo</t>
  </si>
  <si>
    <t>Waitangi week commemorations</t>
  </si>
  <si>
    <t>Ngāpuhi wananga, CANCELLED</t>
  </si>
  <si>
    <t>Cell phone charges</t>
  </si>
  <si>
    <t>Wellington</t>
  </si>
  <si>
    <t>Laptop connection away from office</t>
  </si>
  <si>
    <t>Accompanying Minister in Brisbane for Treaty related issues</t>
  </si>
  <si>
    <t>Tandem Travel Service fee</t>
  </si>
  <si>
    <t>Auckland</t>
  </si>
  <si>
    <t>Christchurch</t>
  </si>
  <si>
    <t>Gisborne</t>
  </si>
  <si>
    <t>Napier</t>
  </si>
  <si>
    <t>Taupo</t>
  </si>
  <si>
    <t>Attending Paepae Rangatira with Minister Davis</t>
  </si>
  <si>
    <t>Wanganui</t>
  </si>
  <si>
    <t>Waitangi</t>
  </si>
  <si>
    <t>Waitangi commemorations 1-6 February</t>
  </si>
  <si>
    <t xml:space="preserve">ANZSOG conference </t>
  </si>
  <si>
    <t>Accommodation x1</t>
  </si>
  <si>
    <t>Ministerial visit to Brisbane re path to Treaty and Indigenous relations</t>
  </si>
  <si>
    <t>Meetings with MFAT and other agencies preparing for Ministerial visit on Treaty</t>
  </si>
  <si>
    <t xml:space="preserve">Ministerial visit to Brisbane re path to treaty and indigenous relations </t>
  </si>
  <si>
    <t>Service fee for travel booking</t>
  </si>
  <si>
    <t>Brisbane, Australia</t>
  </si>
  <si>
    <t>Public Service capability meeting</t>
  </si>
  <si>
    <t>Kermadec Ocean Sanctuary meeting</t>
  </si>
  <si>
    <t>Te Arawhiti work programme priorities</t>
  </si>
  <si>
    <t>Meeting on Kermadec Ocean Sanctuary</t>
  </si>
  <si>
    <t>Lunch with Ministers for Brisbane Conference and Treaty related meetings</t>
  </si>
  <si>
    <t>Lunch for 4</t>
  </si>
  <si>
    <t>Brisbane Australia</t>
  </si>
  <si>
    <t>Waitangi Commemorations</t>
  </si>
  <si>
    <t>Waitangi Commemorations - hotel to rental car company</t>
  </si>
  <si>
    <t>Waitangi Commemorations - hotel to airport</t>
  </si>
  <si>
    <t xml:space="preserve">Rental car fuel </t>
  </si>
  <si>
    <t>Ministerial visit to Brisbane re path to Treaty and Indigenous relations - 12-14 October</t>
  </si>
  <si>
    <t>Meetings with MFAT and other agencies preparing for Ministerial visit on Treaty (Brisbane)</t>
  </si>
  <si>
    <t>Meeting with Peter Hughes</t>
  </si>
  <si>
    <t>Rental car - fuel</t>
  </si>
  <si>
    <t>Caring for Communities meeting</t>
  </si>
  <si>
    <t>Waitangi Commemorations 30 Jan to 7 February</t>
  </si>
  <si>
    <t>Melbourne, Australia</t>
  </si>
  <si>
    <t>Meal x1 for 3 nights, parking at hotel and internet access</t>
  </si>
  <si>
    <t>Ministerial visit to Brisbane</t>
  </si>
  <si>
    <t>Flights x1 person</t>
  </si>
  <si>
    <t>Accommodation x1 person</t>
  </si>
  <si>
    <t>Taxi x1 person</t>
  </si>
  <si>
    <t>Uber x1 person</t>
  </si>
  <si>
    <t>Meal x4 people</t>
  </si>
  <si>
    <t>Rental car x1 person</t>
  </si>
  <si>
    <t>Accommodation x2 people</t>
  </si>
  <si>
    <t>Meal x1 person</t>
  </si>
  <si>
    <t>Service fee for travel booking (rental car)</t>
  </si>
  <si>
    <t>Monthly Phone Plan</t>
  </si>
  <si>
    <t>Purchase card monthly fee</t>
  </si>
  <si>
    <t>This disclosure has been approved by the Chief Financial Officer (acting)</t>
  </si>
  <si>
    <t>Nil to declose</t>
  </si>
  <si>
    <t>Meeting in Auckland - Māori Crown Relations</t>
  </si>
  <si>
    <t>Cyclone effected areas visits: meetings in Gisborne in support of the Prime Minister</t>
  </si>
  <si>
    <t>Napier/Gisborne</t>
  </si>
  <si>
    <t>Meeting with iwi in Taupo and Turangi (x5 nights)</t>
  </si>
  <si>
    <t>Attending iwi hui alongside other agencies in Taupo and Turangi (x5 nights)</t>
  </si>
  <si>
    <t>Ngai Tuhoe meeting</t>
  </si>
  <si>
    <t>Meeting with Glenn Webber, Acting Chief Executive</t>
  </si>
  <si>
    <t>Meeting with agencies in preparation for Ministerial visit to Brisbane on Treaty matters and Indigenous relations</t>
  </si>
  <si>
    <t>Cyclone effected areas visits: meetings in Gisborne in support of the Prime Minister - airport travel</t>
  </si>
  <si>
    <t xml:space="preserve">Meeting with Minister and iwi </t>
  </si>
  <si>
    <t>Work 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</si>
</sst>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theme="7"/>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40" fillId="10" borderId="4"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17" zoomScaleNormal="100" workbookViewId="0">
      <selection activeCell="A29" sqref="A29"/>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6" t="s">
        <v>51</v>
      </c>
      <c r="B1" s="136"/>
      <c r="C1" s="136"/>
      <c r="D1" s="136"/>
      <c r="E1" s="136"/>
      <c r="F1" s="136"/>
      <c r="G1" s="17"/>
      <c r="H1" s="17"/>
      <c r="I1" s="17"/>
      <c r="J1" s="17"/>
      <c r="K1" s="17"/>
    </row>
    <row r="2" spans="1:11" ht="21" customHeight="1" x14ac:dyDescent="0.2">
      <c r="A2" s="3" t="s">
        <v>52</v>
      </c>
      <c r="B2" s="137" t="s">
        <v>171</v>
      </c>
      <c r="C2" s="137"/>
      <c r="D2" s="137"/>
      <c r="E2" s="137"/>
      <c r="F2" s="137"/>
      <c r="G2" s="17"/>
      <c r="H2" s="17"/>
      <c r="I2" s="17"/>
      <c r="J2" s="17"/>
      <c r="K2" s="17"/>
    </row>
    <row r="3" spans="1:11" ht="15.75" x14ac:dyDescent="0.2">
      <c r="A3" s="3" t="s">
        <v>53</v>
      </c>
      <c r="B3" s="137" t="s">
        <v>172</v>
      </c>
      <c r="C3" s="137"/>
      <c r="D3" s="137"/>
      <c r="E3" s="137"/>
      <c r="F3" s="137"/>
      <c r="G3" s="17"/>
      <c r="H3" s="17"/>
      <c r="I3" s="17"/>
      <c r="J3" s="17"/>
      <c r="K3" s="17"/>
    </row>
    <row r="4" spans="1:11" ht="21" customHeight="1" x14ac:dyDescent="0.2">
      <c r="A4" s="3" t="s">
        <v>54</v>
      </c>
      <c r="B4" s="138">
        <v>44743</v>
      </c>
      <c r="C4" s="138"/>
      <c r="D4" s="138"/>
      <c r="E4" s="138"/>
      <c r="F4" s="138"/>
      <c r="G4" s="17"/>
      <c r="H4" s="17"/>
      <c r="I4" s="17"/>
      <c r="J4" s="17"/>
      <c r="K4" s="17"/>
    </row>
    <row r="5" spans="1:11" ht="21" customHeight="1" x14ac:dyDescent="0.2">
      <c r="A5" s="3" t="s">
        <v>55</v>
      </c>
      <c r="B5" s="138">
        <v>45107</v>
      </c>
      <c r="C5" s="138"/>
      <c r="D5" s="138"/>
      <c r="E5" s="138"/>
      <c r="F5" s="138"/>
      <c r="G5" s="17"/>
      <c r="H5" s="17"/>
      <c r="I5" s="17"/>
      <c r="J5" s="17"/>
      <c r="K5" s="17"/>
    </row>
    <row r="6" spans="1:11" ht="21" customHeight="1" x14ac:dyDescent="0.2">
      <c r="A6" s="3" t="s">
        <v>56</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23"/>
      <c r="H6" s="17"/>
      <c r="I6" s="17"/>
      <c r="J6" s="17"/>
      <c r="K6" s="17"/>
    </row>
    <row r="7" spans="1:11" ht="31.5" x14ac:dyDescent="0.2">
      <c r="A7" s="3" t="s">
        <v>57</v>
      </c>
      <c r="B7" s="134" t="s">
        <v>90</v>
      </c>
      <c r="C7" s="134"/>
      <c r="D7" s="134"/>
      <c r="E7" s="134"/>
      <c r="F7" s="134"/>
      <c r="G7" s="23"/>
      <c r="H7" s="17"/>
      <c r="I7" s="17"/>
      <c r="J7" s="17"/>
      <c r="K7" s="17"/>
    </row>
    <row r="8" spans="1:11" ht="25.5" customHeight="1" x14ac:dyDescent="0.2">
      <c r="A8" s="3" t="s">
        <v>59</v>
      </c>
      <c r="B8" s="134" t="s">
        <v>230</v>
      </c>
      <c r="C8" s="134"/>
      <c r="D8" s="134"/>
      <c r="E8" s="134"/>
      <c r="F8" s="134"/>
      <c r="G8" s="23"/>
      <c r="H8" s="17"/>
      <c r="I8" s="17"/>
      <c r="J8" s="17"/>
      <c r="K8" s="17"/>
    </row>
    <row r="9" spans="1:11" ht="66.75" customHeight="1" x14ac:dyDescent="0.2">
      <c r="A9" s="133" t="s">
        <v>61</v>
      </c>
      <c r="B9" s="133"/>
      <c r="C9" s="133"/>
      <c r="D9" s="133"/>
      <c r="E9" s="133"/>
      <c r="F9" s="133"/>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23755.81</v>
      </c>
      <c r="C11" s="66" t="str">
        <f>IF(Travel!B6="",A34,Travel!B6)</f>
        <v>Figures exclude GST</v>
      </c>
      <c r="D11" s="6"/>
      <c r="E11" s="8" t="s">
        <v>67</v>
      </c>
      <c r="F11" s="33">
        <f>'Gifts and benefits'!C25</f>
        <v>0</v>
      </c>
      <c r="G11" s="29"/>
      <c r="H11" s="29"/>
      <c r="I11" s="29"/>
      <c r="J11" s="29"/>
      <c r="K11" s="29"/>
    </row>
    <row r="12" spans="1:11" ht="27.75" customHeight="1" x14ac:dyDescent="0.2">
      <c r="A12" s="8" t="s">
        <v>24</v>
      </c>
      <c r="B12" s="59">
        <f>Hospitality!B25</f>
        <v>115.92</v>
      </c>
      <c r="C12" s="66" t="str">
        <f>IF(Hospitality!B6="",A34,Hospitality!B6)</f>
        <v>Figures include GST (where applicable)</v>
      </c>
      <c r="D12" s="6"/>
      <c r="E12" s="8" t="s">
        <v>68</v>
      </c>
      <c r="F12" s="33">
        <f>'Gifts and benefits'!C26</f>
        <v>0</v>
      </c>
      <c r="G12" s="29"/>
      <c r="H12" s="29"/>
      <c r="I12" s="29"/>
      <c r="J12" s="29"/>
      <c r="K12" s="29"/>
    </row>
    <row r="13" spans="1:11" ht="27.75" customHeight="1" x14ac:dyDescent="0.2">
      <c r="A13" s="8" t="s">
        <v>69</v>
      </c>
      <c r="B13" s="59">
        <f>'All other expenses'!B16</f>
        <v>1733.38</v>
      </c>
      <c r="C13" s="66" t="str">
        <f>IF('All other expenses'!B6="",A34,'All other expenses'!B6)</f>
        <v>Figures include GST (where applicable)</v>
      </c>
      <c r="D13" s="6"/>
      <c r="E13" s="8" t="s">
        <v>70</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Travel!B39</f>
        <v>7035.2699999999995</v>
      </c>
      <c r="C15" s="68" t="str">
        <f>C11</f>
        <v>Figures exclude GST</v>
      </c>
      <c r="D15" s="6"/>
      <c r="E15" s="6"/>
      <c r="F15" s="35"/>
      <c r="G15" s="17"/>
      <c r="H15" s="17"/>
      <c r="I15" s="17"/>
      <c r="J15" s="17"/>
      <c r="K15" s="17"/>
    </row>
    <row r="16" spans="1:11" ht="27.75" customHeight="1" x14ac:dyDescent="0.2">
      <c r="A16" s="9" t="s">
        <v>72</v>
      </c>
      <c r="B16" s="61">
        <f>Travel!B64</f>
        <v>16394.29</v>
      </c>
      <c r="C16" s="68" t="str">
        <f>C11</f>
        <v>Figures exclude GST</v>
      </c>
      <c r="D16" s="36"/>
      <c r="E16" s="6"/>
      <c r="F16" s="37"/>
      <c r="G16" s="17"/>
      <c r="H16" s="17"/>
      <c r="I16" s="17"/>
      <c r="J16" s="17"/>
      <c r="K16" s="17"/>
    </row>
    <row r="17" spans="1:11" ht="27.75" customHeight="1" x14ac:dyDescent="0.2">
      <c r="A17" s="9" t="s">
        <v>73</v>
      </c>
      <c r="B17" s="61">
        <f>Travel!B88</f>
        <v>326.25</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COUNT(Travel!B12:B38)</f>
        <v>27</v>
      </c>
      <c r="C55" s="75"/>
      <c r="D55" s="75">
        <f>COUNTIF(Travel!D12:D38,"*")</f>
        <v>26</v>
      </c>
      <c r="E55" s="76"/>
      <c r="F55" s="76" t="b">
        <f>MIN(B55,D55)=MAX(B55,D55)</f>
        <v>0</v>
      </c>
      <c r="G55" s="17"/>
      <c r="H55" s="17"/>
      <c r="I55" s="17"/>
      <c r="J55" s="17"/>
      <c r="K55" s="17"/>
    </row>
    <row r="56" spans="1:11" hidden="1" x14ac:dyDescent="0.2">
      <c r="A56" s="83" t="s">
        <v>106</v>
      </c>
      <c r="B56" s="75">
        <f>COUNT(Travel!B16:B63)</f>
        <v>44</v>
      </c>
      <c r="C56" s="75"/>
      <c r="D56" s="75">
        <f>COUNTIF(Travel!D16:D63,"*")</f>
        <v>44</v>
      </c>
      <c r="E56" s="76"/>
      <c r="F56" s="76" t="b">
        <f>MIN(B56,D56)=MAX(B56,D56)</f>
        <v>1</v>
      </c>
    </row>
    <row r="57" spans="1:11" hidden="1" x14ac:dyDescent="0.2">
      <c r="A57" s="84"/>
      <c r="B57" s="75">
        <f>COUNT(Travel!B68:B87)</f>
        <v>14</v>
      </c>
      <c r="C57" s="75"/>
      <c r="D57" s="75">
        <f>COUNTIF(Travel!D68:D87,"*")</f>
        <v>14</v>
      </c>
      <c r="E57" s="76"/>
      <c r="F57" s="76" t="b">
        <f>MIN(B57,D57)=MAX(B57,D57)</f>
        <v>1</v>
      </c>
    </row>
    <row r="58" spans="1:11" hidden="1" x14ac:dyDescent="0.2">
      <c r="A58" s="85" t="s">
        <v>107</v>
      </c>
      <c r="B58" s="77">
        <f>COUNT(Hospitality!B11:B24)</f>
        <v>1</v>
      </c>
      <c r="C58" s="77"/>
      <c r="D58" s="77">
        <f>COUNTIF(Hospitality!D11:D24,"*")</f>
        <v>1</v>
      </c>
      <c r="E58" s="78"/>
      <c r="F58" s="78" t="b">
        <f>MIN(B58,D58)=MAX(B58,D58)</f>
        <v>1</v>
      </c>
    </row>
    <row r="59" spans="1:11" hidden="1" x14ac:dyDescent="0.2">
      <c r="A59" s="86" t="s">
        <v>108</v>
      </c>
      <c r="B59" s="76">
        <f>COUNT('All other expenses'!B11:B15)</f>
        <v>3</v>
      </c>
      <c r="C59" s="76"/>
      <c r="D59" s="76">
        <f>COUNTIF('All other expenses'!D11:D15,"*")</f>
        <v>3</v>
      </c>
      <c r="E59" s="76"/>
      <c r="F59" s="76" t="b">
        <f>MIN(B59,D59)=MAX(B59,D59)</f>
        <v>1</v>
      </c>
    </row>
    <row r="60" spans="1:11" hidden="1" x14ac:dyDescent="0.2">
      <c r="A60" s="85" t="s">
        <v>109</v>
      </c>
      <c r="B60" s="77">
        <f>COUNTIF('Gifts and benefits'!B11:B24,"*")</f>
        <v>1</v>
      </c>
      <c r="C60" s="77">
        <f>COUNTIF('Gifts and benefits'!C11:C24,"*")</f>
        <v>0</v>
      </c>
      <c r="D60" s="77"/>
      <c r="E60" s="77">
        <f>COUNTA('Gifts and benefits'!E11:E24)</f>
        <v>0</v>
      </c>
      <c r="F60" s="78"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96"/>
  <sheetViews>
    <sheetView tabSelected="1" topLeftCell="A65" zoomScaleNormal="100" workbookViewId="0">
      <selection activeCell="C81" sqref="C8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1" t="s">
        <v>110</v>
      </c>
      <c r="B1" s="141"/>
      <c r="C1" s="141"/>
      <c r="D1" s="141"/>
      <c r="E1" s="141"/>
      <c r="F1" s="17"/>
    </row>
    <row r="2" spans="1:6" ht="21" customHeight="1" x14ac:dyDescent="0.2">
      <c r="A2" s="3" t="s">
        <v>111</v>
      </c>
      <c r="B2" s="139" t="str">
        <f>'Summary and sign-off'!B2:F2</f>
        <v>Te Arawhiti</v>
      </c>
      <c r="C2" s="139"/>
      <c r="D2" s="139"/>
      <c r="E2" s="139"/>
      <c r="F2" s="17"/>
    </row>
    <row r="3" spans="1:6" ht="31.5" x14ac:dyDescent="0.2">
      <c r="A3" s="3" t="s">
        <v>112</v>
      </c>
      <c r="B3" s="139" t="str">
        <f>'Summary and sign-off'!B3:F3</f>
        <v>Lillian Anderson</v>
      </c>
      <c r="C3" s="139"/>
      <c r="D3" s="139"/>
      <c r="E3" s="139"/>
      <c r="F3" s="17"/>
    </row>
    <row r="4" spans="1:6" ht="21" customHeight="1" x14ac:dyDescent="0.2">
      <c r="A4" s="3" t="s">
        <v>113</v>
      </c>
      <c r="B4" s="139">
        <f>'Summary and sign-off'!B4:F4</f>
        <v>44743</v>
      </c>
      <c r="C4" s="139"/>
      <c r="D4" s="139"/>
      <c r="E4" s="139"/>
      <c r="F4" s="17"/>
    </row>
    <row r="5" spans="1:6" ht="21" customHeight="1" x14ac:dyDescent="0.2">
      <c r="A5" s="3" t="s">
        <v>114</v>
      </c>
      <c r="B5" s="139">
        <f>'Summary and sign-off'!B5:F5</f>
        <v>45107</v>
      </c>
      <c r="C5" s="139"/>
      <c r="D5" s="139"/>
      <c r="E5" s="139"/>
      <c r="F5" s="17"/>
    </row>
    <row r="6" spans="1:6" ht="21" customHeight="1" x14ac:dyDescent="0.2">
      <c r="A6" s="3" t="s">
        <v>115</v>
      </c>
      <c r="B6" s="134" t="s">
        <v>82</v>
      </c>
      <c r="C6" s="134"/>
      <c r="D6" s="134"/>
      <c r="E6" s="134"/>
      <c r="F6" s="17"/>
    </row>
    <row r="7" spans="1:6" ht="21" customHeight="1" x14ac:dyDescent="0.2">
      <c r="A7" s="3" t="s">
        <v>56</v>
      </c>
      <c r="B7" s="134" t="s">
        <v>84</v>
      </c>
      <c r="C7" s="134"/>
      <c r="D7" s="134"/>
      <c r="E7" s="134"/>
      <c r="F7" s="17"/>
    </row>
    <row r="8" spans="1:6" ht="36" customHeight="1" x14ac:dyDescent="0.2">
      <c r="A8" s="143" t="s">
        <v>116</v>
      </c>
      <c r="B8" s="144"/>
      <c r="C8" s="144"/>
      <c r="D8" s="144"/>
      <c r="E8" s="144"/>
      <c r="F8" s="19"/>
    </row>
    <row r="9" spans="1:6" ht="36" customHeight="1" x14ac:dyDescent="0.2">
      <c r="A9" s="145" t="s">
        <v>117</v>
      </c>
      <c r="B9" s="146"/>
      <c r="C9" s="146"/>
      <c r="D9" s="146"/>
      <c r="E9" s="146"/>
      <c r="F9" s="19"/>
    </row>
    <row r="10" spans="1:6" ht="24.75" customHeight="1" x14ac:dyDescent="0.2">
      <c r="A10" s="142" t="s">
        <v>118</v>
      </c>
      <c r="B10" s="147"/>
      <c r="C10" s="142"/>
      <c r="D10" s="142"/>
      <c r="E10" s="142"/>
      <c r="F10" s="29"/>
    </row>
    <row r="11" spans="1:6" ht="28.5" customHeight="1" x14ac:dyDescent="0.2">
      <c r="A11" s="24" t="s">
        <v>119</v>
      </c>
      <c r="B11" s="24" t="s">
        <v>120</v>
      </c>
      <c r="C11" s="24" t="s">
        <v>121</v>
      </c>
      <c r="D11" s="24" t="s">
        <v>122</v>
      </c>
      <c r="E11" s="24" t="s">
        <v>123</v>
      </c>
      <c r="F11" s="30"/>
    </row>
    <row r="12" spans="1:6" s="2" customFormat="1" x14ac:dyDescent="0.2">
      <c r="A12" s="117">
        <v>44764</v>
      </c>
      <c r="B12" s="118">
        <v>825</v>
      </c>
      <c r="C12" s="119" t="s">
        <v>181</v>
      </c>
      <c r="D12" s="119" t="s">
        <v>219</v>
      </c>
      <c r="E12" s="120" t="s">
        <v>198</v>
      </c>
      <c r="F12" s="1"/>
    </row>
    <row r="13" spans="1:6" s="2" customFormat="1" x14ac:dyDescent="0.2">
      <c r="A13" s="121">
        <v>44764</v>
      </c>
      <c r="B13" s="118">
        <v>25</v>
      </c>
      <c r="C13" s="119" t="s">
        <v>197</v>
      </c>
      <c r="D13" s="119" t="s">
        <v>197</v>
      </c>
      <c r="E13" s="120" t="s">
        <v>198</v>
      </c>
      <c r="F13" s="1"/>
    </row>
    <row r="14" spans="1:6" s="2" customFormat="1" ht="12.75" customHeight="1" x14ac:dyDescent="0.2">
      <c r="A14" s="121">
        <v>44764</v>
      </c>
      <c r="B14" s="118">
        <v>25</v>
      </c>
      <c r="C14" s="119" t="s">
        <v>197</v>
      </c>
      <c r="D14" s="119" t="s">
        <v>197</v>
      </c>
      <c r="E14" s="120" t="s">
        <v>198</v>
      </c>
      <c r="F14" s="1"/>
    </row>
    <row r="15" spans="1:6" s="2" customFormat="1" x14ac:dyDescent="0.2">
      <c r="A15" s="117">
        <v>44764</v>
      </c>
      <c r="B15" s="118">
        <v>825.58</v>
      </c>
      <c r="C15" s="119" t="s">
        <v>218</v>
      </c>
      <c r="D15" s="119" t="s">
        <v>225</v>
      </c>
      <c r="E15" s="120" t="s">
        <v>198</v>
      </c>
      <c r="F15" s="1"/>
    </row>
    <row r="16" spans="1:6" s="2" customFormat="1" x14ac:dyDescent="0.2">
      <c r="A16" s="117">
        <v>44813</v>
      </c>
      <c r="B16" s="118">
        <v>608</v>
      </c>
      <c r="C16" s="119" t="s">
        <v>177</v>
      </c>
      <c r="D16" s="119" t="s">
        <v>219</v>
      </c>
      <c r="E16" s="120" t="s">
        <v>216</v>
      </c>
      <c r="F16" s="1"/>
    </row>
    <row r="17" spans="1:6" s="2" customFormat="1" x14ac:dyDescent="0.2">
      <c r="A17" s="121">
        <v>44841</v>
      </c>
      <c r="B17" s="118">
        <v>7</v>
      </c>
      <c r="C17" s="119" t="s">
        <v>197</v>
      </c>
      <c r="D17" s="119" t="s">
        <v>197</v>
      </c>
      <c r="E17" s="120" t="s">
        <v>198</v>
      </c>
      <c r="F17" s="1"/>
    </row>
    <row r="18" spans="1:6" s="2" customFormat="1" x14ac:dyDescent="0.2">
      <c r="A18" s="121">
        <v>44846</v>
      </c>
      <c r="B18" s="118">
        <v>19.48</v>
      </c>
      <c r="C18" s="119" t="s">
        <v>194</v>
      </c>
      <c r="D18" s="119" t="s">
        <v>221</v>
      </c>
      <c r="E18" s="120" t="s">
        <v>205</v>
      </c>
      <c r="F18" s="1"/>
    </row>
    <row r="19" spans="1:6" s="2" customFormat="1" x14ac:dyDescent="0.2">
      <c r="A19" s="121">
        <v>44847</v>
      </c>
      <c r="B19" s="118">
        <v>11.32</v>
      </c>
      <c r="C19" s="119" t="s">
        <v>194</v>
      </c>
      <c r="D19" s="119" t="s">
        <v>222</v>
      </c>
      <c r="E19" s="120" t="s">
        <v>205</v>
      </c>
      <c r="F19" s="1"/>
    </row>
    <row r="20" spans="1:6" s="2" customFormat="1" ht="25.5" x14ac:dyDescent="0.2">
      <c r="A20" s="121">
        <v>44848</v>
      </c>
      <c r="B20" s="118">
        <v>320.51</v>
      </c>
      <c r="C20" s="119" t="s">
        <v>210</v>
      </c>
      <c r="D20" s="119" t="s">
        <v>223</v>
      </c>
      <c r="E20" s="120" t="s">
        <v>205</v>
      </c>
      <c r="F20" s="1"/>
    </row>
    <row r="21" spans="1:6" s="2" customFormat="1" x14ac:dyDescent="0.2">
      <c r="A21" s="121">
        <v>44848</v>
      </c>
      <c r="B21" s="118">
        <v>181</v>
      </c>
      <c r="C21" s="119" t="s">
        <v>194</v>
      </c>
      <c r="D21" s="119" t="s">
        <v>217</v>
      </c>
      <c r="E21" s="120" t="s">
        <v>198</v>
      </c>
      <c r="F21" s="1"/>
    </row>
    <row r="22" spans="1:6" s="2" customFormat="1" x14ac:dyDescent="0.2">
      <c r="A22" s="121">
        <v>44848</v>
      </c>
      <c r="B22" s="118">
        <v>14.63</v>
      </c>
      <c r="C22" s="119" t="s">
        <v>194</v>
      </c>
      <c r="D22" s="119" t="s">
        <v>222</v>
      </c>
      <c r="E22" s="120" t="s">
        <v>205</v>
      </c>
      <c r="F22" s="1"/>
    </row>
    <row r="23" spans="1:6" s="2" customFormat="1" x14ac:dyDescent="0.2">
      <c r="A23" s="121">
        <v>44856</v>
      </c>
      <c r="B23" s="118">
        <v>25.2</v>
      </c>
      <c r="C23" s="119" t="s">
        <v>197</v>
      </c>
      <c r="D23" s="119" t="s">
        <v>197</v>
      </c>
      <c r="E23" s="120" t="s">
        <v>198</v>
      </c>
      <c r="F23" s="1"/>
    </row>
    <row r="24" spans="1:6" s="2" customFormat="1" x14ac:dyDescent="0.2">
      <c r="A24" s="121">
        <v>44856</v>
      </c>
      <c r="B24" s="118">
        <v>670.66</v>
      </c>
      <c r="C24" s="119" t="s">
        <v>196</v>
      </c>
      <c r="D24" s="119" t="s">
        <v>219</v>
      </c>
      <c r="E24" s="120" t="s">
        <v>205</v>
      </c>
      <c r="F24" s="1"/>
    </row>
    <row r="25" spans="1:6" s="2" customFormat="1" x14ac:dyDescent="0.2">
      <c r="A25" s="121">
        <v>44895</v>
      </c>
      <c r="B25" s="118">
        <v>7</v>
      </c>
      <c r="C25" s="119" t="s">
        <v>197</v>
      </c>
      <c r="D25" s="119" t="s">
        <v>197</v>
      </c>
      <c r="E25" s="120" t="s">
        <v>198</v>
      </c>
      <c r="F25" s="1"/>
    </row>
    <row r="26" spans="1:6" s="2" customFormat="1" x14ac:dyDescent="0.2">
      <c r="A26" s="121">
        <v>44903</v>
      </c>
      <c r="B26" s="118">
        <v>15</v>
      </c>
      <c r="C26" s="119" t="s">
        <v>197</v>
      </c>
      <c r="D26" s="119" t="s">
        <v>197</v>
      </c>
      <c r="E26" s="120" t="s">
        <v>198</v>
      </c>
      <c r="F26" s="1"/>
    </row>
    <row r="27" spans="1:6" s="2" customFormat="1" x14ac:dyDescent="0.2">
      <c r="A27" s="121">
        <v>44910</v>
      </c>
      <c r="B27" s="118">
        <v>15</v>
      </c>
      <c r="C27" s="119" t="s">
        <v>197</v>
      </c>
      <c r="D27" s="119" t="s">
        <v>197</v>
      </c>
      <c r="E27" s="120" t="s">
        <v>198</v>
      </c>
      <c r="F27" s="1"/>
    </row>
    <row r="28" spans="1:6" s="2" customFormat="1" x14ac:dyDescent="0.2">
      <c r="A28" s="117">
        <v>44956</v>
      </c>
      <c r="B28" s="118">
        <v>665</v>
      </c>
      <c r="C28" s="119" t="s">
        <v>176</v>
      </c>
      <c r="D28" s="119" t="s">
        <v>219</v>
      </c>
      <c r="E28" s="120" t="s">
        <v>198</v>
      </c>
      <c r="F28" s="1"/>
    </row>
    <row r="29" spans="1:6" s="2" customFormat="1" x14ac:dyDescent="0.2">
      <c r="A29" s="117">
        <v>44957</v>
      </c>
      <c r="B29" s="118">
        <v>11.32</v>
      </c>
      <c r="C29" s="119" t="s">
        <v>194</v>
      </c>
      <c r="D29" s="119" t="s">
        <v>222</v>
      </c>
      <c r="E29" s="120" t="s">
        <v>198</v>
      </c>
      <c r="F29" s="1"/>
    </row>
    <row r="30" spans="1:6" s="2" customFormat="1" x14ac:dyDescent="0.2">
      <c r="A30" s="117">
        <v>44957</v>
      </c>
      <c r="B30" s="118">
        <v>14.63</v>
      </c>
      <c r="C30" s="119" t="s">
        <v>194</v>
      </c>
      <c r="D30" s="119" t="s">
        <v>222</v>
      </c>
      <c r="E30" s="120" t="s">
        <v>198</v>
      </c>
      <c r="F30" s="1"/>
    </row>
    <row r="31" spans="1:6" s="2" customFormat="1" ht="25.5" x14ac:dyDescent="0.2">
      <c r="A31" s="117">
        <v>44985</v>
      </c>
      <c r="B31" s="118">
        <v>34.21</v>
      </c>
      <c r="C31" s="119" t="s">
        <v>211</v>
      </c>
      <c r="D31" s="119" t="s">
        <v>221</v>
      </c>
      <c r="E31" s="120" t="s">
        <v>198</v>
      </c>
      <c r="F31" s="1"/>
    </row>
    <row r="32" spans="1:6" s="2" customFormat="1" x14ac:dyDescent="0.2">
      <c r="A32" s="117">
        <v>44985</v>
      </c>
      <c r="B32" s="118">
        <v>34.21</v>
      </c>
      <c r="C32" s="119" t="s">
        <v>195</v>
      </c>
      <c r="D32" s="119" t="s">
        <v>221</v>
      </c>
      <c r="E32" s="120" t="s">
        <v>198</v>
      </c>
      <c r="F32" s="1"/>
    </row>
    <row r="33" spans="1:6" s="2" customFormat="1" x14ac:dyDescent="0.2">
      <c r="A33" s="121">
        <v>45016</v>
      </c>
      <c r="B33" s="118">
        <v>2611.31</v>
      </c>
      <c r="C33" s="119" t="s">
        <v>192</v>
      </c>
      <c r="D33" s="119" t="s">
        <v>219</v>
      </c>
      <c r="E33" s="120" t="s">
        <v>198</v>
      </c>
      <c r="F33" s="1"/>
    </row>
    <row r="34" spans="1:6" s="2" customFormat="1" x14ac:dyDescent="0.2">
      <c r="A34" s="121">
        <v>45038</v>
      </c>
      <c r="B34" s="118">
        <v>14.51</v>
      </c>
      <c r="C34" s="119" t="s">
        <v>197</v>
      </c>
      <c r="D34" s="119" t="s">
        <v>197</v>
      </c>
      <c r="E34" s="120" t="s">
        <v>198</v>
      </c>
      <c r="F34" s="1"/>
    </row>
    <row r="35" spans="1:6" s="2" customFormat="1" x14ac:dyDescent="0.2">
      <c r="A35" s="121">
        <v>45038</v>
      </c>
      <c r="B35" s="118">
        <v>14.51</v>
      </c>
      <c r="C35" s="119" t="s">
        <v>197</v>
      </c>
      <c r="D35" s="119" t="s">
        <v>197</v>
      </c>
      <c r="E35" s="120" t="s">
        <v>198</v>
      </c>
      <c r="F35" s="1"/>
    </row>
    <row r="36" spans="1:6" s="2" customFormat="1" x14ac:dyDescent="0.2">
      <c r="A36" s="121">
        <v>45007</v>
      </c>
      <c r="B36" s="118">
        <v>21.19</v>
      </c>
      <c r="C36" s="119" t="s">
        <v>197</v>
      </c>
      <c r="D36" s="119" t="s">
        <v>197</v>
      </c>
      <c r="E36" s="120" t="s">
        <v>198</v>
      </c>
      <c r="F36" s="1"/>
    </row>
    <row r="37" spans="1:6" s="2" customFormat="1" x14ac:dyDescent="0.2">
      <c r="A37" s="121">
        <v>45016</v>
      </c>
      <c r="B37" s="118">
        <v>12</v>
      </c>
      <c r="C37" s="119" t="s">
        <v>197</v>
      </c>
      <c r="D37" s="119" t="s">
        <v>197</v>
      </c>
      <c r="E37" s="120" t="s">
        <v>198</v>
      </c>
      <c r="F37" s="1"/>
    </row>
    <row r="38" spans="1:6" s="2" customFormat="1" hidden="1" x14ac:dyDescent="0.2">
      <c r="A38" s="104">
        <v>45016</v>
      </c>
      <c r="B38" s="105">
        <v>7</v>
      </c>
      <c r="C38" s="132" t="s">
        <v>182</v>
      </c>
      <c r="D38" s="106"/>
      <c r="E38" s="107"/>
      <c r="F38" s="1"/>
    </row>
    <row r="39" spans="1:6" ht="19.5" customHeight="1" x14ac:dyDescent="0.2">
      <c r="A39" s="71" t="s">
        <v>124</v>
      </c>
      <c r="B39" s="72">
        <f>SUM(B12:B38)</f>
        <v>7035.2699999999995</v>
      </c>
      <c r="C39" s="128" t="str">
        <f>IF(SUBTOTAL(3,B12:B38)=SUBTOTAL(103,B12:B38),'Summary and sign-off'!$A$48,'Summary and sign-off'!$A$49)</f>
        <v>Error - this total includes data from 'hidden' rows</v>
      </c>
      <c r="D39" s="140" t="str">
        <f>IF('Summary and sign-off'!F55='Summary and sign-off'!F54,'Summary and sign-off'!A51,'Summary and sign-off'!A50)</f>
        <v>Not all lines have an entry for "Cost in NZ$" and "Type of expense"</v>
      </c>
      <c r="E39" s="140"/>
      <c r="F39" s="17"/>
    </row>
    <row r="40" spans="1:6" ht="10.5" customHeight="1" x14ac:dyDescent="0.2">
      <c r="A40" s="17"/>
      <c r="B40" s="19"/>
      <c r="C40" s="17"/>
      <c r="D40" s="17"/>
      <c r="E40" s="17"/>
      <c r="F40" s="17"/>
    </row>
    <row r="41" spans="1:6" ht="24.75" customHeight="1" x14ac:dyDescent="0.2">
      <c r="A41" s="142" t="s">
        <v>125</v>
      </c>
      <c r="B41" s="142"/>
      <c r="C41" s="142"/>
      <c r="D41" s="142"/>
      <c r="E41" s="142"/>
      <c r="F41" s="29"/>
    </row>
    <row r="42" spans="1:6" ht="32.450000000000003" customHeight="1" x14ac:dyDescent="0.2">
      <c r="A42" s="24" t="s">
        <v>119</v>
      </c>
      <c r="B42" s="24" t="s">
        <v>63</v>
      </c>
      <c r="C42" s="24" t="s">
        <v>126</v>
      </c>
      <c r="D42" s="24" t="s">
        <v>122</v>
      </c>
      <c r="E42" s="24" t="s">
        <v>123</v>
      </c>
      <c r="F42" s="30"/>
    </row>
    <row r="43" spans="1:6" s="2" customFormat="1" x14ac:dyDescent="0.2">
      <c r="A43" s="117">
        <v>44865</v>
      </c>
      <c r="B43" s="118">
        <v>197.68</v>
      </c>
      <c r="C43" s="119" t="s">
        <v>232</v>
      </c>
      <c r="D43" s="119" t="s">
        <v>224</v>
      </c>
      <c r="E43" s="120" t="s">
        <v>183</v>
      </c>
      <c r="F43" s="1"/>
    </row>
    <row r="44" spans="1:6" s="2" customFormat="1" x14ac:dyDescent="0.2">
      <c r="A44" s="117">
        <v>44956</v>
      </c>
      <c r="B44" s="118">
        <v>45</v>
      </c>
      <c r="C44" s="119" t="s">
        <v>208</v>
      </c>
      <c r="D44" s="119" t="s">
        <v>221</v>
      </c>
      <c r="E44" s="120" t="s">
        <v>183</v>
      </c>
      <c r="F44" s="1"/>
    </row>
    <row r="45" spans="1:6" s="2" customFormat="1" x14ac:dyDescent="0.2">
      <c r="A45" s="117">
        <v>44957</v>
      </c>
      <c r="B45" s="118">
        <v>54.43</v>
      </c>
      <c r="C45" s="119" t="s">
        <v>215</v>
      </c>
      <c r="D45" s="119" t="s">
        <v>222</v>
      </c>
      <c r="E45" s="120" t="s">
        <v>183</v>
      </c>
      <c r="F45" s="1"/>
    </row>
    <row r="46" spans="1:6" s="2" customFormat="1" x14ac:dyDescent="0.2">
      <c r="A46" s="117">
        <v>44957</v>
      </c>
      <c r="B46" s="118">
        <v>176.22</v>
      </c>
      <c r="C46" s="119" t="s">
        <v>176</v>
      </c>
      <c r="D46" s="119" t="s">
        <v>224</v>
      </c>
      <c r="E46" s="120" t="s">
        <v>190</v>
      </c>
      <c r="F46" s="1"/>
    </row>
    <row r="47" spans="1:6" s="2" customFormat="1" x14ac:dyDescent="0.2">
      <c r="A47" s="117">
        <v>44958</v>
      </c>
      <c r="B47" s="118">
        <v>14.19</v>
      </c>
      <c r="C47" s="119" t="s">
        <v>227</v>
      </c>
      <c r="D47" s="119" t="s">
        <v>197</v>
      </c>
      <c r="E47" s="120" t="s">
        <v>183</v>
      </c>
      <c r="F47" s="1"/>
    </row>
    <row r="48" spans="1:6" s="2" customFormat="1" x14ac:dyDescent="0.2">
      <c r="A48" s="121">
        <v>44958</v>
      </c>
      <c r="B48" s="118">
        <v>518.5</v>
      </c>
      <c r="C48" s="119" t="s">
        <v>191</v>
      </c>
      <c r="D48" s="119" t="s">
        <v>224</v>
      </c>
      <c r="E48" s="120" t="s">
        <v>183</v>
      </c>
      <c r="F48" s="1"/>
    </row>
    <row r="49" spans="1:6" s="2" customFormat="1" x14ac:dyDescent="0.2">
      <c r="A49" s="117">
        <v>44958</v>
      </c>
      <c r="B49" s="118">
        <v>49.3</v>
      </c>
      <c r="C49" s="119" t="s">
        <v>207</v>
      </c>
      <c r="D49" s="119" t="s">
        <v>221</v>
      </c>
      <c r="E49" s="120" t="s">
        <v>183</v>
      </c>
      <c r="F49" s="1"/>
    </row>
    <row r="50" spans="1:6" s="2" customFormat="1" x14ac:dyDescent="0.2">
      <c r="A50" s="117">
        <v>44961</v>
      </c>
      <c r="B50" s="118">
        <v>188.86</v>
      </c>
      <c r="C50" s="119" t="s">
        <v>206</v>
      </c>
      <c r="D50" s="119" t="s">
        <v>209</v>
      </c>
      <c r="E50" s="120" t="s">
        <v>190</v>
      </c>
      <c r="F50" s="1"/>
    </row>
    <row r="51" spans="1:6" s="2" customFormat="1" x14ac:dyDescent="0.2">
      <c r="A51" s="121">
        <v>45056</v>
      </c>
      <c r="B51" s="118">
        <v>14.5</v>
      </c>
      <c r="C51" s="119" t="s">
        <v>197</v>
      </c>
      <c r="D51" s="119" t="s">
        <v>197</v>
      </c>
      <c r="E51" s="120" t="s">
        <v>184</v>
      </c>
      <c r="F51" s="1"/>
    </row>
    <row r="52" spans="1:6" s="2" customFormat="1" x14ac:dyDescent="0.2">
      <c r="A52" s="117">
        <v>45056</v>
      </c>
      <c r="B52" s="118">
        <v>14.5</v>
      </c>
      <c r="C52" s="119" t="s">
        <v>175</v>
      </c>
      <c r="D52" s="119" t="s">
        <v>197</v>
      </c>
      <c r="E52" s="120" t="s">
        <v>184</v>
      </c>
      <c r="F52" s="1"/>
    </row>
    <row r="53" spans="1:6" s="2" customFormat="1" x14ac:dyDescent="0.2">
      <c r="A53" s="117">
        <v>45083</v>
      </c>
      <c r="B53" s="118">
        <v>51</v>
      </c>
      <c r="C53" s="119" t="s">
        <v>206</v>
      </c>
      <c r="D53" s="119" t="s">
        <v>226</v>
      </c>
      <c r="E53" s="120" t="s">
        <v>190</v>
      </c>
      <c r="F53" s="1"/>
    </row>
    <row r="54" spans="1:6" s="2" customFormat="1" ht="25.5" x14ac:dyDescent="0.2">
      <c r="A54" s="117">
        <v>45084</v>
      </c>
      <c r="B54" s="118">
        <v>578.27</v>
      </c>
      <c r="C54" s="119" t="s">
        <v>233</v>
      </c>
      <c r="D54" s="119" t="s">
        <v>220</v>
      </c>
      <c r="E54" s="120" t="s">
        <v>234</v>
      </c>
      <c r="F54" s="1"/>
    </row>
    <row r="55" spans="1:6" s="2" customFormat="1" x14ac:dyDescent="0.2">
      <c r="A55" s="121">
        <v>45084</v>
      </c>
      <c r="B55" s="118">
        <v>18.98</v>
      </c>
      <c r="C55" s="119" t="s">
        <v>197</v>
      </c>
      <c r="D55" s="119" t="s">
        <v>197</v>
      </c>
      <c r="E55" s="120" t="s">
        <v>186</v>
      </c>
      <c r="F55" s="1"/>
    </row>
    <row r="56" spans="1:6" s="2" customFormat="1" ht="25.5" x14ac:dyDescent="0.2">
      <c r="A56" s="117">
        <v>45085</v>
      </c>
      <c r="B56" s="118">
        <v>215.63</v>
      </c>
      <c r="C56" s="119" t="s">
        <v>233</v>
      </c>
      <c r="D56" s="119" t="s">
        <v>213</v>
      </c>
      <c r="E56" s="120" t="s">
        <v>185</v>
      </c>
      <c r="F56" s="1"/>
    </row>
    <row r="57" spans="1:6" s="2" customFormat="1" x14ac:dyDescent="0.2">
      <c r="A57" s="121">
        <v>45093</v>
      </c>
      <c r="B57" s="118">
        <v>499.75</v>
      </c>
      <c r="C57" s="119" t="s">
        <v>235</v>
      </c>
      <c r="D57" s="119" t="s">
        <v>224</v>
      </c>
      <c r="E57" s="120" t="s">
        <v>179</v>
      </c>
      <c r="F57" s="1"/>
    </row>
    <row r="58" spans="1:6" s="2" customFormat="1" x14ac:dyDescent="0.2">
      <c r="A58" s="121">
        <v>45093</v>
      </c>
      <c r="B58" s="118">
        <v>978.26</v>
      </c>
      <c r="C58" s="119" t="s">
        <v>235</v>
      </c>
      <c r="D58" s="119" t="s">
        <v>193</v>
      </c>
      <c r="E58" s="120" t="s">
        <v>187</v>
      </c>
      <c r="F58" s="1"/>
    </row>
    <row r="59" spans="1:6" s="2" customFormat="1" x14ac:dyDescent="0.2">
      <c r="A59" s="121">
        <v>45093</v>
      </c>
      <c r="B59" s="118">
        <v>40.83</v>
      </c>
      <c r="C59" s="119" t="s">
        <v>197</v>
      </c>
      <c r="D59" s="119" t="s">
        <v>197</v>
      </c>
      <c r="E59" s="120" t="s">
        <v>187</v>
      </c>
      <c r="F59" s="1"/>
    </row>
    <row r="60" spans="1:6" s="2" customFormat="1" x14ac:dyDescent="0.2">
      <c r="A60" s="117">
        <v>45093</v>
      </c>
      <c r="B60" s="118">
        <v>159.72999999999999</v>
      </c>
      <c r="C60" s="119" t="s">
        <v>236</v>
      </c>
      <c r="D60" s="119" t="s">
        <v>226</v>
      </c>
      <c r="E60" s="120" t="s">
        <v>187</v>
      </c>
      <c r="F60" s="1"/>
    </row>
    <row r="61" spans="1:6" s="2" customFormat="1" x14ac:dyDescent="0.2">
      <c r="A61" s="121">
        <v>45106</v>
      </c>
      <c r="B61" s="118">
        <v>167.87</v>
      </c>
      <c r="C61" s="119" t="s">
        <v>188</v>
      </c>
      <c r="D61" s="119" t="s">
        <v>220</v>
      </c>
      <c r="E61" s="120" t="s">
        <v>189</v>
      </c>
      <c r="F61" s="1"/>
    </row>
    <row r="62" spans="1:6" s="2" customFormat="1" x14ac:dyDescent="0.2">
      <c r="A62" s="117">
        <v>45106</v>
      </c>
      <c r="B62" s="118">
        <v>40.83</v>
      </c>
      <c r="C62" s="119" t="s">
        <v>188</v>
      </c>
      <c r="D62" s="119" t="s">
        <v>197</v>
      </c>
      <c r="E62" s="120" t="s">
        <v>189</v>
      </c>
      <c r="F62" s="1"/>
    </row>
    <row r="63" spans="1:6" s="2" customFormat="1" hidden="1" x14ac:dyDescent="0.2">
      <c r="A63" s="108"/>
      <c r="B63" s="109"/>
      <c r="C63" s="110"/>
      <c r="D63" s="110"/>
      <c r="E63" s="111"/>
      <c r="F63" s="1"/>
    </row>
    <row r="64" spans="1:6" ht="19.5" customHeight="1" x14ac:dyDescent="0.2">
      <c r="A64" s="71" t="s">
        <v>127</v>
      </c>
      <c r="B64" s="72">
        <f>SUM(B16:B63)</f>
        <v>16394.29</v>
      </c>
      <c r="C64" s="128" t="str">
        <f>IF(SUBTOTAL(3,B16:B63)=SUBTOTAL(103,B16:B63),'Summary and sign-off'!$A$48,'Summary and sign-off'!$A$49)</f>
        <v>Error - this total includes data from 'hidden' rows</v>
      </c>
      <c r="D64" s="140" t="str">
        <f>IF('Summary and sign-off'!F56='Summary and sign-off'!F54,'Summary and sign-off'!A51,'Summary and sign-off'!A50)</f>
        <v>Check - each entry provides sufficient information</v>
      </c>
      <c r="E64" s="140"/>
      <c r="F64" s="17"/>
    </row>
    <row r="65" spans="1:6" ht="10.5" customHeight="1" x14ac:dyDescent="0.2">
      <c r="A65" s="17"/>
      <c r="B65" s="19"/>
      <c r="C65" s="17"/>
      <c r="D65" s="17"/>
      <c r="E65" s="17"/>
      <c r="F65" s="17"/>
    </row>
    <row r="66" spans="1:6" ht="24.75" customHeight="1" x14ac:dyDescent="0.2">
      <c r="A66" s="142" t="s">
        <v>128</v>
      </c>
      <c r="B66" s="142"/>
      <c r="C66" s="142"/>
      <c r="D66" s="142"/>
      <c r="E66" s="142"/>
      <c r="F66" s="17"/>
    </row>
    <row r="67" spans="1:6" ht="27" customHeight="1" x14ac:dyDescent="0.2">
      <c r="A67" s="24" t="s">
        <v>119</v>
      </c>
      <c r="B67" s="24" t="s">
        <v>63</v>
      </c>
      <c r="C67" s="24" t="s">
        <v>129</v>
      </c>
      <c r="D67" s="24" t="s">
        <v>130</v>
      </c>
      <c r="E67" s="24" t="s">
        <v>123</v>
      </c>
      <c r="F67" s="28"/>
    </row>
    <row r="68" spans="1:6" s="2" customFormat="1" x14ac:dyDescent="0.2">
      <c r="A68" s="117">
        <v>44819</v>
      </c>
      <c r="B68" s="118">
        <v>23.98</v>
      </c>
      <c r="C68" s="119" t="s">
        <v>199</v>
      </c>
      <c r="D68" s="119" t="s">
        <v>222</v>
      </c>
      <c r="E68" s="120" t="s">
        <v>179</v>
      </c>
      <c r="F68" s="1"/>
    </row>
    <row r="69" spans="1:6" s="2" customFormat="1" x14ac:dyDescent="0.2">
      <c r="A69" s="117">
        <v>44819</v>
      </c>
      <c r="B69" s="118">
        <v>23.41</v>
      </c>
      <c r="C69" s="119" t="s">
        <v>200</v>
      </c>
      <c r="D69" s="119" t="s">
        <v>222</v>
      </c>
      <c r="E69" s="120" t="s">
        <v>179</v>
      </c>
      <c r="F69" s="1"/>
    </row>
    <row r="70" spans="1:6" s="2" customFormat="1" x14ac:dyDescent="0.2">
      <c r="A70" s="117">
        <v>44827</v>
      </c>
      <c r="B70" s="118">
        <v>23.35</v>
      </c>
      <c r="C70" s="119" t="s">
        <v>201</v>
      </c>
      <c r="D70" s="119" t="s">
        <v>222</v>
      </c>
      <c r="E70" s="120" t="s">
        <v>179</v>
      </c>
      <c r="F70" s="1"/>
    </row>
    <row r="71" spans="1:6" s="2" customFormat="1" x14ac:dyDescent="0.2">
      <c r="A71" s="117">
        <v>44824</v>
      </c>
      <c r="B71" s="118">
        <v>14</v>
      </c>
      <c r="C71" s="119" t="s">
        <v>237</v>
      </c>
      <c r="D71" s="119" t="s">
        <v>222</v>
      </c>
      <c r="E71" s="120" t="s">
        <v>179</v>
      </c>
      <c r="F71" s="1"/>
    </row>
    <row r="72" spans="1:6" s="2" customFormat="1" x14ac:dyDescent="0.2">
      <c r="A72" s="117">
        <v>44825</v>
      </c>
      <c r="B72" s="118">
        <v>28.93</v>
      </c>
      <c r="C72" s="119" t="s">
        <v>202</v>
      </c>
      <c r="D72" s="119" t="s">
        <v>222</v>
      </c>
      <c r="E72" s="120" t="s">
        <v>179</v>
      </c>
      <c r="F72" s="1"/>
    </row>
    <row r="73" spans="1:6" s="2" customFormat="1" x14ac:dyDescent="0.2">
      <c r="A73" s="117">
        <v>44827</v>
      </c>
      <c r="B73" s="118">
        <v>26.66</v>
      </c>
      <c r="C73" s="119" t="s">
        <v>238</v>
      </c>
      <c r="D73" s="119" t="s">
        <v>222</v>
      </c>
      <c r="E73" s="120" t="s">
        <v>179</v>
      </c>
      <c r="F73" s="1"/>
    </row>
    <row r="74" spans="1:6" s="2" customFormat="1" ht="25.5" x14ac:dyDescent="0.2">
      <c r="A74" s="117">
        <v>44957</v>
      </c>
      <c r="B74" s="118">
        <v>19.48</v>
      </c>
      <c r="C74" s="119" t="s">
        <v>239</v>
      </c>
      <c r="D74" s="119" t="s">
        <v>222</v>
      </c>
      <c r="E74" s="120" t="s">
        <v>179</v>
      </c>
      <c r="F74" s="1"/>
    </row>
    <row r="75" spans="1:6" s="2" customFormat="1" ht="25.5" x14ac:dyDescent="0.2">
      <c r="A75" s="117">
        <v>45083</v>
      </c>
      <c r="B75" s="118">
        <v>56.07</v>
      </c>
      <c r="C75" s="119" t="s">
        <v>240</v>
      </c>
      <c r="D75" s="119" t="s">
        <v>222</v>
      </c>
      <c r="E75" s="120" t="s">
        <v>179</v>
      </c>
      <c r="F75" s="1"/>
    </row>
    <row r="76" spans="1:6" s="2" customFormat="1" x14ac:dyDescent="0.2">
      <c r="A76" s="117">
        <v>45084</v>
      </c>
      <c r="B76" s="118">
        <v>14.6</v>
      </c>
      <c r="C76" s="119" t="s">
        <v>212</v>
      </c>
      <c r="D76" s="119" t="s">
        <v>222</v>
      </c>
      <c r="E76" s="120" t="s">
        <v>179</v>
      </c>
      <c r="F76" s="1"/>
    </row>
    <row r="77" spans="1:6" s="2" customFormat="1" x14ac:dyDescent="0.2">
      <c r="A77" s="117">
        <v>45089</v>
      </c>
      <c r="B77" s="118">
        <v>41.56</v>
      </c>
      <c r="C77" s="119" t="s">
        <v>241</v>
      </c>
      <c r="D77" s="119" t="s">
        <v>222</v>
      </c>
      <c r="E77" s="120" t="s">
        <v>179</v>
      </c>
      <c r="F77" s="1"/>
    </row>
    <row r="78" spans="1:6" s="2" customFormat="1" x14ac:dyDescent="0.2">
      <c r="A78" s="117">
        <v>45089</v>
      </c>
      <c r="B78" s="118">
        <v>9.6</v>
      </c>
      <c r="C78" s="119" t="s">
        <v>242</v>
      </c>
      <c r="D78" s="119" t="s">
        <v>222</v>
      </c>
      <c r="E78" s="120" t="s">
        <v>179</v>
      </c>
      <c r="F78" s="1"/>
    </row>
    <row r="79" spans="1:6" s="2" customFormat="1" x14ac:dyDescent="0.2">
      <c r="A79" s="117">
        <v>45089</v>
      </c>
      <c r="B79" s="118">
        <v>25.42</v>
      </c>
      <c r="C79" s="119" t="s">
        <v>242</v>
      </c>
      <c r="D79" s="119" t="s">
        <v>222</v>
      </c>
      <c r="E79" s="120" t="s">
        <v>179</v>
      </c>
      <c r="F79" s="1"/>
    </row>
    <row r="80" spans="1:6" s="2" customFormat="1" x14ac:dyDescent="0.2">
      <c r="A80" s="117">
        <v>45089</v>
      </c>
      <c r="B80" s="118">
        <v>10.39</v>
      </c>
      <c r="C80" s="119" t="s">
        <v>242</v>
      </c>
      <c r="D80" s="119" t="s">
        <v>222</v>
      </c>
      <c r="E80" s="120" t="s">
        <v>179</v>
      </c>
      <c r="F80" s="1"/>
    </row>
    <row r="81" spans="1:6" s="2" customFormat="1" x14ac:dyDescent="0.2">
      <c r="A81" s="117">
        <v>45090</v>
      </c>
      <c r="B81" s="118">
        <v>8.8000000000000007</v>
      </c>
      <c r="C81" s="119" t="s">
        <v>214</v>
      </c>
      <c r="D81" s="119" t="s">
        <v>222</v>
      </c>
      <c r="E81" s="120" t="s">
        <v>179</v>
      </c>
      <c r="F81" s="1"/>
    </row>
    <row r="82" spans="1:6" s="2" customFormat="1" x14ac:dyDescent="0.2">
      <c r="A82" s="117"/>
      <c r="B82" s="118"/>
      <c r="C82" s="119"/>
      <c r="D82" s="119"/>
      <c r="E82" s="120"/>
      <c r="F82" s="1"/>
    </row>
    <row r="83" spans="1:6" s="2" customFormat="1" x14ac:dyDescent="0.2">
      <c r="A83" s="117"/>
      <c r="B83" s="118"/>
      <c r="C83" s="119"/>
      <c r="D83" s="119"/>
      <c r="E83" s="120"/>
      <c r="F83" s="1"/>
    </row>
    <row r="84" spans="1:6" s="2" customFormat="1" x14ac:dyDescent="0.2">
      <c r="A84" s="117"/>
      <c r="B84" s="118"/>
      <c r="C84" s="119"/>
      <c r="D84" s="119"/>
      <c r="E84" s="120"/>
      <c r="F84" s="1"/>
    </row>
    <row r="85" spans="1:6" s="2" customFormat="1" x14ac:dyDescent="0.2">
      <c r="A85" s="117"/>
      <c r="B85" s="118"/>
      <c r="C85" s="119"/>
      <c r="D85" s="119"/>
      <c r="E85" s="120"/>
      <c r="F85" s="1"/>
    </row>
    <row r="86" spans="1:6" s="2" customFormat="1" x14ac:dyDescent="0.2">
      <c r="A86" s="117"/>
      <c r="B86" s="118"/>
      <c r="C86" s="119"/>
      <c r="D86" s="119"/>
      <c r="E86" s="120"/>
      <c r="F86" s="1"/>
    </row>
    <row r="87" spans="1:6" s="2" customFormat="1" ht="15" customHeight="1" x14ac:dyDescent="0.2">
      <c r="A87" s="94"/>
      <c r="B87" s="95"/>
      <c r="C87" s="96"/>
      <c r="D87" s="96"/>
      <c r="E87" s="97"/>
      <c r="F87" s="1"/>
    </row>
    <row r="88" spans="1:6" ht="19.5" customHeight="1" x14ac:dyDescent="0.2">
      <c r="A88" s="71" t="s">
        <v>131</v>
      </c>
      <c r="B88" s="72">
        <f>SUM(B68:B87)</f>
        <v>326.25</v>
      </c>
      <c r="C88" s="128" t="str">
        <f>IF(SUBTOTAL(3,B68:B87)=SUBTOTAL(103,B68:B87),'Summary and sign-off'!$A$48,'Summary and sign-off'!$A$49)</f>
        <v>Check - there are no hidden rows with data</v>
      </c>
      <c r="D88" s="140" t="str">
        <f>IF('Summary and sign-off'!F57='Summary and sign-off'!F54,'Summary and sign-off'!A51,'Summary and sign-off'!A50)</f>
        <v>Check - each entry provides sufficient information</v>
      </c>
      <c r="E88" s="140"/>
      <c r="F88" s="17"/>
    </row>
    <row r="89" spans="1:6" ht="10.5" customHeight="1" x14ac:dyDescent="0.2">
      <c r="A89" s="17"/>
      <c r="B89" s="57"/>
      <c r="C89" s="19"/>
      <c r="D89" s="17"/>
      <c r="E89" s="17"/>
      <c r="F89" s="17"/>
    </row>
    <row r="90" spans="1:6" ht="34.5" customHeight="1" x14ac:dyDescent="0.2">
      <c r="A90" s="31" t="s">
        <v>132</v>
      </c>
      <c r="B90" s="58">
        <f>B39+B64+B88</f>
        <v>23755.81</v>
      </c>
      <c r="C90" s="32"/>
      <c r="D90" s="32"/>
      <c r="E90" s="32"/>
      <c r="F90" s="17"/>
    </row>
    <row r="91" spans="1:6" x14ac:dyDescent="0.2">
      <c r="A91" s="17"/>
      <c r="B91" s="19"/>
      <c r="C91" s="17"/>
      <c r="D91" s="17"/>
      <c r="E91" s="17"/>
      <c r="F91" s="17"/>
    </row>
    <row r="92" spans="1:6" x14ac:dyDescent="0.2">
      <c r="A92" s="18" t="s">
        <v>74</v>
      </c>
      <c r="B92" s="19"/>
      <c r="C92" s="17"/>
      <c r="D92" s="17"/>
      <c r="E92" s="17"/>
      <c r="F92" s="17"/>
    </row>
    <row r="93" spans="1:6" ht="12.6" customHeight="1" x14ac:dyDescent="0.2">
      <c r="A93" s="20" t="s">
        <v>133</v>
      </c>
      <c r="F93" s="17"/>
    </row>
    <row r="94" spans="1:6" ht="12.95" customHeight="1" x14ac:dyDescent="0.2">
      <c r="A94" s="20" t="s">
        <v>134</v>
      </c>
      <c r="B94" s="17"/>
      <c r="D94" s="17"/>
      <c r="F94" s="17"/>
    </row>
    <row r="95" spans="1:6" x14ac:dyDescent="0.2">
      <c r="A95" s="20" t="s">
        <v>135</v>
      </c>
      <c r="F95" s="17"/>
    </row>
    <row r="96" spans="1:6" x14ac:dyDescent="0.2">
      <c r="A96" s="20" t="s">
        <v>80</v>
      </c>
      <c r="B96" s="19"/>
      <c r="C96" s="17"/>
      <c r="D96" s="17"/>
      <c r="E96" s="17"/>
      <c r="F96" s="17"/>
    </row>
    <row r="97" spans="1:6" ht="12.95" customHeight="1" x14ac:dyDescent="0.2">
      <c r="A97" s="20" t="s">
        <v>136</v>
      </c>
      <c r="B97" s="17"/>
      <c r="D97" s="17"/>
      <c r="F97" s="17"/>
    </row>
    <row r="98" spans="1:6" x14ac:dyDescent="0.2">
      <c r="A98" s="20" t="s">
        <v>137</v>
      </c>
      <c r="F98" s="17"/>
    </row>
    <row r="99" spans="1:6" x14ac:dyDescent="0.2">
      <c r="A99" s="20" t="s">
        <v>138</v>
      </c>
      <c r="B99" s="20"/>
      <c r="C99" s="20"/>
      <c r="D99" s="20"/>
      <c r="F99" s="17"/>
    </row>
    <row r="100" spans="1:6" x14ac:dyDescent="0.2">
      <c r="A100" s="26"/>
      <c r="B100" s="17"/>
      <c r="C100" s="17"/>
      <c r="D100" s="17"/>
      <c r="E100" s="17"/>
      <c r="F100" s="17"/>
    </row>
    <row r="101" spans="1:6" hidden="1" x14ac:dyDescent="0.2">
      <c r="A101" s="26"/>
      <c r="B101" s="17"/>
      <c r="C101" s="17"/>
      <c r="D101" s="17"/>
      <c r="E101" s="17"/>
      <c r="F101" s="17"/>
    </row>
    <row r="102" spans="1:6" x14ac:dyDescent="0.2"/>
    <row r="103" spans="1:6" x14ac:dyDescent="0.2"/>
    <row r="104" spans="1:6" x14ac:dyDescent="0.2"/>
    <row r="105" spans="1:6" x14ac:dyDescent="0.2"/>
    <row r="106" spans="1:6" ht="12.75" hidden="1" customHeight="1" x14ac:dyDescent="0.2"/>
    <row r="107" spans="1:6" x14ac:dyDescent="0.2"/>
    <row r="108" spans="1:6" x14ac:dyDescent="0.2"/>
    <row r="109" spans="1:6" hidden="1" x14ac:dyDescent="0.2">
      <c r="A109" s="26"/>
      <c r="B109" s="17"/>
      <c r="C109" s="17"/>
      <c r="D109" s="17"/>
      <c r="E109" s="17"/>
      <c r="F109" s="17"/>
    </row>
    <row r="110" spans="1:6" hidden="1" x14ac:dyDescent="0.2">
      <c r="A110" s="26"/>
      <c r="B110" s="17"/>
      <c r="C110" s="17"/>
      <c r="D110" s="17"/>
      <c r="E110" s="17"/>
      <c r="F110" s="17"/>
    </row>
    <row r="111" spans="1:6" hidden="1" x14ac:dyDescent="0.2">
      <c r="A111" s="26"/>
      <c r="B111" s="17"/>
      <c r="C111" s="17"/>
      <c r="D111" s="17"/>
      <c r="E111" s="17"/>
      <c r="F111" s="17"/>
    </row>
    <row r="112" spans="1:6" hidden="1" x14ac:dyDescent="0.2">
      <c r="A112" s="26"/>
      <c r="B112" s="17"/>
      <c r="C112" s="17"/>
      <c r="D112" s="17"/>
      <c r="E112" s="17"/>
      <c r="F112" s="17"/>
    </row>
    <row r="113" spans="1:6" hidden="1" x14ac:dyDescent="0.2">
      <c r="A113" s="26"/>
      <c r="B113" s="17"/>
      <c r="C113" s="17"/>
      <c r="D113" s="17"/>
      <c r="E113" s="17"/>
      <c r="F113" s="17"/>
    </row>
    <row r="114" spans="1:6" x14ac:dyDescent="0.2"/>
    <row r="115" spans="1:6" x14ac:dyDescent="0.2"/>
    <row r="116" spans="1:6" x14ac:dyDescent="0.2"/>
    <row r="117" spans="1:6" x14ac:dyDescent="0.2"/>
    <row r="118" spans="1:6" x14ac:dyDescent="0.2"/>
    <row r="119" spans="1:6" x14ac:dyDescent="0.2"/>
    <row r="120" spans="1:6" x14ac:dyDescent="0.2"/>
    <row r="121" spans="1:6" x14ac:dyDescent="0.2"/>
    <row r="122" spans="1:6" x14ac:dyDescent="0.2"/>
    <row r="123" spans="1:6"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sheetData>
  <sheetProtection sheet="1" formatCells="0" formatRows="0" insertColumns="0" insertRows="0" deleteRows="0"/>
  <mergeCells count="15">
    <mergeCell ref="B7:E7"/>
    <mergeCell ref="B5:E5"/>
    <mergeCell ref="D88:E88"/>
    <mergeCell ref="A1:E1"/>
    <mergeCell ref="A41:E41"/>
    <mergeCell ref="A66:E66"/>
    <mergeCell ref="B2:E2"/>
    <mergeCell ref="B3:E3"/>
    <mergeCell ref="B4:E4"/>
    <mergeCell ref="A8:E8"/>
    <mergeCell ref="A9:E9"/>
    <mergeCell ref="B6:E6"/>
    <mergeCell ref="D39:E39"/>
    <mergeCell ref="D64:E64"/>
    <mergeCell ref="A10:E10"/>
  </mergeCells>
  <phoneticPr fontId="41"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8 A87 A63 A28 A16 A53 A43:A5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7 A4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37 A56 A52:A54 A60:A62 A43:A49 A68:A8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B63 B13:B38 B53 B43:B50 B68:B87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1" t="s">
        <v>110</v>
      </c>
      <c r="B1" s="141"/>
      <c r="C1" s="141"/>
      <c r="D1" s="141"/>
      <c r="E1" s="141"/>
    </row>
    <row r="2" spans="1:6" ht="21" customHeight="1" x14ac:dyDescent="0.2">
      <c r="A2" s="3" t="s">
        <v>111</v>
      </c>
      <c r="B2" s="139" t="str">
        <f>'Summary and sign-off'!B2:F2</f>
        <v>Te Arawhiti</v>
      </c>
      <c r="C2" s="139"/>
      <c r="D2" s="139"/>
      <c r="E2" s="139"/>
    </row>
    <row r="3" spans="1:6" ht="31.5" x14ac:dyDescent="0.2">
      <c r="A3" s="3" t="s">
        <v>112</v>
      </c>
      <c r="B3" s="139" t="str">
        <f>'Summary and sign-off'!B3:F3</f>
        <v>Lillian Anderson</v>
      </c>
      <c r="C3" s="139"/>
      <c r="D3" s="139"/>
      <c r="E3" s="139"/>
    </row>
    <row r="4" spans="1:6" ht="21" customHeight="1" x14ac:dyDescent="0.2">
      <c r="A4" s="3" t="s">
        <v>113</v>
      </c>
      <c r="B4" s="139">
        <f>'Summary and sign-off'!B4:F4</f>
        <v>44743</v>
      </c>
      <c r="C4" s="139"/>
      <c r="D4" s="139"/>
      <c r="E4" s="139"/>
    </row>
    <row r="5" spans="1:6" ht="21" customHeight="1" x14ac:dyDescent="0.2">
      <c r="A5" s="3" t="s">
        <v>114</v>
      </c>
      <c r="B5" s="139">
        <f>'Summary and sign-off'!B5:F5</f>
        <v>45107</v>
      </c>
      <c r="C5" s="139"/>
      <c r="D5" s="139"/>
      <c r="E5" s="139"/>
    </row>
    <row r="6" spans="1:6" ht="21" customHeight="1" x14ac:dyDescent="0.2">
      <c r="A6" s="3" t="s">
        <v>115</v>
      </c>
      <c r="B6" s="134" t="s">
        <v>81</v>
      </c>
      <c r="C6" s="134"/>
      <c r="D6" s="134"/>
      <c r="E6" s="134"/>
    </row>
    <row r="7" spans="1:6" ht="21" customHeight="1" x14ac:dyDescent="0.2">
      <c r="A7" s="3" t="s">
        <v>56</v>
      </c>
      <c r="B7" s="134" t="s">
        <v>84</v>
      </c>
      <c r="C7" s="134"/>
      <c r="D7" s="134"/>
      <c r="E7" s="134"/>
    </row>
    <row r="8" spans="1:6" ht="35.25" customHeight="1" x14ac:dyDescent="0.25">
      <c r="A8" s="150" t="s">
        <v>139</v>
      </c>
      <c r="B8" s="150"/>
      <c r="C8" s="151"/>
      <c r="D8" s="151"/>
      <c r="E8" s="151"/>
      <c r="F8" s="27"/>
    </row>
    <row r="9" spans="1:6" ht="35.25" customHeight="1" x14ac:dyDescent="0.25">
      <c r="A9" s="148" t="s">
        <v>140</v>
      </c>
      <c r="B9" s="149"/>
      <c r="C9" s="149"/>
      <c r="D9" s="149"/>
      <c r="E9" s="149"/>
      <c r="F9" s="27"/>
    </row>
    <row r="10" spans="1:6" ht="27" customHeight="1" x14ac:dyDescent="0.2">
      <c r="A10" s="24" t="s">
        <v>141</v>
      </c>
      <c r="B10" s="24" t="s">
        <v>63</v>
      </c>
      <c r="C10" s="24" t="s">
        <v>142</v>
      </c>
      <c r="D10" s="24" t="s">
        <v>143</v>
      </c>
      <c r="E10" s="24" t="s">
        <v>123</v>
      </c>
      <c r="F10" s="20"/>
    </row>
    <row r="11" spans="1:6" s="2" customFormat="1" x14ac:dyDescent="0.2">
      <c r="A11" s="121">
        <v>44846</v>
      </c>
      <c r="B11" s="118">
        <v>115.92</v>
      </c>
      <c r="C11" s="122" t="s">
        <v>203</v>
      </c>
      <c r="D11" s="122" t="s">
        <v>204</v>
      </c>
      <c r="E11" s="123" t="s">
        <v>198</v>
      </c>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115.92</v>
      </c>
      <c r="C25" s="70" t="str">
        <f>IF(SUBTOTAL(3,B11:B24)=SUBTOTAL(103,B11:B24),'Summary and sign-off'!$A$48,'Summary and sign-off'!$A$49)</f>
        <v>Check - there are no hidden rows with data</v>
      </c>
      <c r="D25" s="140" t="str">
        <f>IF('Summary and sign-off'!F58='Summary and sign-off'!F54,'Summary and sign-off'!A51,'Summary and sign-off'!A50)</f>
        <v>Check - each entry provides sufficient information</v>
      </c>
      <c r="E25" s="140"/>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7"/>
  <sheetViews>
    <sheetView zoomScaleNormal="100" workbookViewId="0">
      <selection activeCell="A12" sqref="A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1" t="s">
        <v>110</v>
      </c>
      <c r="B1" s="141"/>
      <c r="C1" s="141"/>
      <c r="D1" s="141"/>
      <c r="E1" s="141"/>
    </row>
    <row r="2" spans="1:6" ht="21" customHeight="1" x14ac:dyDescent="0.2">
      <c r="A2" s="3" t="s">
        <v>111</v>
      </c>
      <c r="B2" s="139" t="str">
        <f>'Summary and sign-off'!B2:F2</f>
        <v>Te Arawhiti</v>
      </c>
      <c r="C2" s="139"/>
      <c r="D2" s="139"/>
      <c r="E2" s="139"/>
    </row>
    <row r="3" spans="1:6" ht="31.5" x14ac:dyDescent="0.2">
      <c r="A3" s="3" t="s">
        <v>149</v>
      </c>
      <c r="B3" s="139" t="str">
        <f>'Summary and sign-off'!B3:F3</f>
        <v>Lillian Anderson</v>
      </c>
      <c r="C3" s="139"/>
      <c r="D3" s="139"/>
      <c r="E3" s="139"/>
    </row>
    <row r="4" spans="1:6" ht="21" customHeight="1" x14ac:dyDescent="0.2">
      <c r="A4" s="3" t="s">
        <v>113</v>
      </c>
      <c r="B4" s="139">
        <f>'Summary and sign-off'!B4:F4</f>
        <v>44743</v>
      </c>
      <c r="C4" s="139"/>
      <c r="D4" s="139"/>
      <c r="E4" s="139"/>
    </row>
    <row r="5" spans="1:6" ht="21" customHeight="1" x14ac:dyDescent="0.2">
      <c r="A5" s="3" t="s">
        <v>114</v>
      </c>
      <c r="B5" s="139">
        <f>'Summary and sign-off'!B5:F5</f>
        <v>45107</v>
      </c>
      <c r="C5" s="139"/>
      <c r="D5" s="139"/>
      <c r="E5" s="139"/>
    </row>
    <row r="6" spans="1:6" ht="21" customHeight="1" x14ac:dyDescent="0.2">
      <c r="A6" s="3" t="s">
        <v>115</v>
      </c>
      <c r="B6" s="134" t="s">
        <v>81</v>
      </c>
      <c r="C6" s="134"/>
      <c r="D6" s="134"/>
      <c r="E6" s="134"/>
      <c r="F6" s="23"/>
    </row>
    <row r="7" spans="1:6" ht="21" customHeight="1" x14ac:dyDescent="0.2">
      <c r="A7" s="3" t="s">
        <v>56</v>
      </c>
      <c r="B7" s="134" t="s">
        <v>84</v>
      </c>
      <c r="C7" s="134"/>
      <c r="D7" s="134"/>
      <c r="E7" s="134"/>
      <c r="F7" s="23"/>
    </row>
    <row r="8" spans="1:6" ht="35.25" customHeight="1" x14ac:dyDescent="0.2">
      <c r="A8" s="144" t="s">
        <v>150</v>
      </c>
      <c r="B8" s="144"/>
      <c r="C8" s="151"/>
      <c r="D8" s="151"/>
      <c r="E8" s="151"/>
    </row>
    <row r="9" spans="1:6" ht="35.25" customHeight="1" x14ac:dyDescent="0.2">
      <c r="A9" s="152" t="s">
        <v>151</v>
      </c>
      <c r="B9" s="153"/>
      <c r="C9" s="153"/>
      <c r="D9" s="153"/>
      <c r="E9" s="153"/>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21"/>
      <c r="B12" s="118">
        <v>1122.69</v>
      </c>
      <c r="C12" s="122" t="s">
        <v>180</v>
      </c>
      <c r="D12" s="122" t="s">
        <v>173</v>
      </c>
      <c r="E12" s="123"/>
    </row>
    <row r="13" spans="1:6" s="2" customFormat="1" x14ac:dyDescent="0.2">
      <c r="A13" s="121"/>
      <c r="B13" s="118">
        <v>570.69000000000005</v>
      </c>
      <c r="C13" s="122" t="s">
        <v>228</v>
      </c>
      <c r="D13" s="122" t="s">
        <v>178</v>
      </c>
      <c r="E13" s="123"/>
    </row>
    <row r="14" spans="1:6" s="2" customFormat="1" x14ac:dyDescent="0.2">
      <c r="A14" s="121"/>
      <c r="B14" s="118">
        <v>40</v>
      </c>
      <c r="C14" s="122" t="s">
        <v>229</v>
      </c>
      <c r="D14" s="122" t="s">
        <v>174</v>
      </c>
      <c r="E14" s="123"/>
    </row>
    <row r="15" spans="1:6" s="2" customFormat="1" hidden="1" x14ac:dyDescent="0.2">
      <c r="A15" s="98"/>
      <c r="B15" s="95"/>
      <c r="C15" s="99"/>
      <c r="D15" s="99"/>
      <c r="E15" s="100"/>
    </row>
    <row r="16" spans="1:6" ht="34.5" customHeight="1" x14ac:dyDescent="0.2">
      <c r="A16" s="53" t="s">
        <v>154</v>
      </c>
      <c r="B16" s="62">
        <f>SUM(B11:B15)</f>
        <v>1733.38</v>
      </c>
      <c r="C16" s="70" t="str">
        <f>IF(SUBTOTAL(3,B11:B15)=SUBTOTAL(103,B11:B15),'Summary and sign-off'!$A$48,'Summary and sign-off'!$A$49)</f>
        <v>Check - there are no hidden rows with data</v>
      </c>
      <c r="D16" s="140" t="str">
        <f>IF('Summary and sign-off'!F59='Summary and sign-off'!F54,'Summary and sign-off'!A51,'Summary and sign-off'!A50)</f>
        <v>Check - each entry provides sufficient information</v>
      </c>
      <c r="E16" s="140"/>
    </row>
    <row r="17" spans="1:6" ht="14.1" customHeight="1" x14ac:dyDescent="0.2">
      <c r="B17" s="17"/>
      <c r="C17" s="17"/>
      <c r="D17" s="17"/>
      <c r="E17" s="17"/>
    </row>
    <row r="18" spans="1:6" x14ac:dyDescent="0.2">
      <c r="A18" s="18" t="s">
        <v>155</v>
      </c>
      <c r="B18" s="17"/>
      <c r="C18" s="17"/>
      <c r="D18" s="17"/>
      <c r="E18" s="17"/>
    </row>
    <row r="19" spans="1:6" ht="12.6" customHeight="1" x14ac:dyDescent="0.2">
      <c r="A19" s="20" t="s">
        <v>133</v>
      </c>
      <c r="B19" s="17"/>
      <c r="C19" s="17"/>
      <c r="D19" s="17"/>
      <c r="E19" s="17"/>
    </row>
    <row r="20" spans="1:6" x14ac:dyDescent="0.2">
      <c r="A20" s="20" t="s">
        <v>80</v>
      </c>
      <c r="B20" s="19"/>
      <c r="C20" s="17"/>
      <c r="D20" s="17"/>
      <c r="E20" s="17"/>
      <c r="F20" s="17"/>
    </row>
    <row r="21" spans="1:6" x14ac:dyDescent="0.2">
      <c r="A21" s="20" t="s">
        <v>147</v>
      </c>
      <c r="C21" s="17"/>
      <c r="D21" s="17"/>
      <c r="E21" s="17"/>
      <c r="F21" s="17"/>
    </row>
    <row r="22" spans="1:6" ht="12.75" customHeight="1" x14ac:dyDescent="0.2">
      <c r="A22" s="20" t="s">
        <v>148</v>
      </c>
      <c r="B22" s="25"/>
      <c r="C22" s="22"/>
      <c r="D22" s="22"/>
      <c r="E22" s="22"/>
      <c r="F22" s="22"/>
    </row>
    <row r="23" spans="1:6" x14ac:dyDescent="0.2">
      <c r="B23" s="26"/>
      <c r="C23" s="17"/>
      <c r="D23" s="17"/>
      <c r="E23" s="17"/>
    </row>
    <row r="24" spans="1:6" hidden="1" x14ac:dyDescent="0.2">
      <c r="A24" s="17"/>
      <c r="B24" s="17"/>
      <c r="C24" s="17"/>
      <c r="D24" s="17"/>
    </row>
    <row r="25" spans="1:6" ht="12.75" hidden="1" customHeight="1" x14ac:dyDescent="0.2"/>
    <row r="26" spans="1:6" hidden="1" x14ac:dyDescent="0.2">
      <c r="A26" s="17"/>
      <c r="B26" s="17"/>
      <c r="C26" s="17"/>
      <c r="D26" s="17"/>
      <c r="E26" s="17"/>
    </row>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sheetData>
  <sheetProtection sheet="1" formatCells="0" insertRows="0" deleteRows="0"/>
  <mergeCells count="10">
    <mergeCell ref="D16:E1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4" zoomScaleNormal="100" workbookViewId="0">
      <selection activeCell="B11" sqref="B1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1" t="s">
        <v>156</v>
      </c>
      <c r="B1" s="141"/>
      <c r="C1" s="141"/>
      <c r="D1" s="141"/>
      <c r="E1" s="141"/>
      <c r="F1" s="141"/>
    </row>
    <row r="2" spans="1:6" ht="21" customHeight="1" x14ac:dyDescent="0.2">
      <c r="A2" s="3" t="s">
        <v>111</v>
      </c>
      <c r="B2" s="139" t="str">
        <f>'Summary and sign-off'!B2:F2</f>
        <v>Te Arawhiti</v>
      </c>
      <c r="C2" s="139"/>
      <c r="D2" s="139"/>
      <c r="E2" s="139"/>
      <c r="F2" s="139"/>
    </row>
    <row r="3" spans="1:6" ht="31.5" x14ac:dyDescent="0.2">
      <c r="A3" s="3" t="s">
        <v>112</v>
      </c>
      <c r="B3" s="139" t="str">
        <f>'Summary and sign-off'!B3:F3</f>
        <v>Lillian Anderson</v>
      </c>
      <c r="C3" s="139"/>
      <c r="D3" s="139"/>
      <c r="E3" s="139"/>
      <c r="F3" s="139"/>
    </row>
    <row r="4" spans="1:6" ht="21" customHeight="1" x14ac:dyDescent="0.2">
      <c r="A4" s="3" t="s">
        <v>113</v>
      </c>
      <c r="B4" s="139">
        <f>'Summary and sign-off'!B4:F4</f>
        <v>44743</v>
      </c>
      <c r="C4" s="139"/>
      <c r="D4" s="139"/>
      <c r="E4" s="139"/>
      <c r="F4" s="139"/>
    </row>
    <row r="5" spans="1:6" ht="21" customHeight="1" x14ac:dyDescent="0.2">
      <c r="A5" s="3" t="s">
        <v>114</v>
      </c>
      <c r="B5" s="139">
        <f>'Summary and sign-off'!B5:F5</f>
        <v>45107</v>
      </c>
      <c r="C5" s="139"/>
      <c r="D5" s="139"/>
      <c r="E5" s="139"/>
      <c r="F5" s="139"/>
    </row>
    <row r="6" spans="1:6" ht="21" customHeight="1" x14ac:dyDescent="0.2">
      <c r="A6" s="3" t="s">
        <v>157</v>
      </c>
      <c r="B6" s="134" t="s">
        <v>81</v>
      </c>
      <c r="C6" s="134"/>
      <c r="D6" s="134"/>
      <c r="E6" s="134"/>
      <c r="F6" s="134"/>
    </row>
    <row r="7" spans="1:6" ht="21" customHeight="1" x14ac:dyDescent="0.2">
      <c r="A7" s="3" t="s">
        <v>56</v>
      </c>
      <c r="B7" s="134" t="s">
        <v>84</v>
      </c>
      <c r="C7" s="134"/>
      <c r="D7" s="134"/>
      <c r="E7" s="134"/>
      <c r="F7" s="134"/>
    </row>
    <row r="8" spans="1:6" ht="36" customHeight="1" x14ac:dyDescent="0.2">
      <c r="A8" s="144" t="s">
        <v>158</v>
      </c>
      <c r="B8" s="144"/>
      <c r="C8" s="144"/>
      <c r="D8" s="144"/>
      <c r="E8" s="144"/>
      <c r="F8" s="144"/>
    </row>
    <row r="9" spans="1:6" ht="36" customHeight="1" x14ac:dyDescent="0.2">
      <c r="A9" s="152" t="s">
        <v>159</v>
      </c>
      <c r="B9" s="153"/>
      <c r="C9" s="153"/>
      <c r="D9" s="153"/>
      <c r="E9" s="153"/>
      <c r="F9" s="153"/>
    </row>
    <row r="10" spans="1:6" ht="39" customHeight="1" x14ac:dyDescent="0.2">
      <c r="A10" s="24" t="s">
        <v>119</v>
      </c>
      <c r="B10" s="112" t="s">
        <v>160</v>
      </c>
      <c r="C10" s="112" t="s">
        <v>161</v>
      </c>
      <c r="D10" s="112" t="s">
        <v>162</v>
      </c>
      <c r="E10" s="112" t="s">
        <v>163</v>
      </c>
      <c r="F10" s="112" t="s">
        <v>164</v>
      </c>
    </row>
    <row r="11" spans="1:6" s="2" customFormat="1" x14ac:dyDescent="0.2">
      <c r="A11" s="117"/>
      <c r="B11" s="122" t="s">
        <v>231</v>
      </c>
      <c r="C11" s="125"/>
      <c r="D11" s="122"/>
      <c r="E11" s="126"/>
      <c r="F11" s="123"/>
    </row>
    <row r="12" spans="1:6" s="2" customFormat="1" x14ac:dyDescent="0.2">
      <c r="A12" s="117"/>
      <c r="B12" s="124"/>
      <c r="C12" s="125"/>
      <c r="D12" s="124"/>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165</v>
      </c>
      <c r="B25" s="114" t="s">
        <v>166</v>
      </c>
      <c r="C25" s="115">
        <f>C26+C27</f>
        <v>0</v>
      </c>
      <c r="D25" s="116" t="str">
        <f>IF(SUBTOTAL(3,C11:C24)=SUBTOTAL(103,C11:C24),'Summary and sign-off'!$A$48,'Summary and sign-off'!$A$49)</f>
        <v>Check - there are no hidden rows with data</v>
      </c>
      <c r="E25" s="140" t="str">
        <f>IF('Summary and sign-off'!F60='Summary and sign-off'!F54,'Summary and sign-off'!A52,'Summary and sign-off'!A50)</f>
        <v>Not all lines have an entry for "Description", "Was the gift accepted?" and "Estimated value in NZ$"</v>
      </c>
      <c r="F25" s="140"/>
      <c r="G25" s="2"/>
    </row>
    <row r="26" spans="1:7" ht="25.5" customHeight="1" x14ac:dyDescent="0.25">
      <c r="A26" s="54"/>
      <c r="B26" s="55" t="s">
        <v>97</v>
      </c>
      <c r="C26" s="56">
        <f>COUNTIF(C11:C24,'Summary and sign-off'!A45)</f>
        <v>0</v>
      </c>
      <c r="D26" s="14"/>
      <c r="E26" s="15"/>
      <c r="F26" s="16"/>
    </row>
    <row r="27" spans="1:7" ht="25.5" customHeight="1" x14ac:dyDescent="0.25">
      <c r="A27" s="54"/>
      <c r="B27" s="55" t="s">
        <v>98</v>
      </c>
      <c r="C27" s="56">
        <f>COUNTIF(C11:C24,'Summary and sign-off'!A46)</f>
        <v>0</v>
      </c>
      <c r="D27" s="14"/>
      <c r="E27" s="15"/>
      <c r="F27" s="16"/>
    </row>
    <row r="28" spans="1:7" x14ac:dyDescent="0.2">
      <c r="A28" s="17"/>
      <c r="B28" s="18"/>
      <c r="C28" s="17"/>
      <c r="D28" s="19"/>
      <c r="E28" s="19"/>
      <c r="F28" s="17"/>
    </row>
    <row r="29" spans="1:7" x14ac:dyDescent="0.2">
      <c r="A29" s="18" t="s">
        <v>155</v>
      </c>
      <c r="B29" s="18"/>
      <c r="C29" s="18"/>
      <c r="D29" s="18"/>
      <c r="E29" s="18"/>
      <c r="F29" s="18"/>
    </row>
    <row r="30" spans="1:7" ht="12.6" customHeight="1" x14ac:dyDescent="0.2">
      <c r="A30" s="20" t="s">
        <v>133</v>
      </c>
      <c r="B30" s="17"/>
      <c r="C30" s="17"/>
      <c r="D30" s="17"/>
      <c r="E30" s="17"/>
    </row>
    <row r="31" spans="1:7" x14ac:dyDescent="0.2">
      <c r="A31" s="20" t="s">
        <v>80</v>
      </c>
      <c r="B31" s="19"/>
      <c r="C31" s="17"/>
      <c r="D31" s="17"/>
      <c r="E31" s="17"/>
      <c r="F31" s="17"/>
    </row>
    <row r="32" spans="1:7" x14ac:dyDescent="0.2">
      <c r="A32" s="20" t="s">
        <v>167</v>
      </c>
      <c r="B32" s="21"/>
      <c r="C32" s="21"/>
      <c r="D32" s="21"/>
      <c r="E32" s="21"/>
      <c r="F32" s="21"/>
    </row>
    <row r="33" spans="1:6" ht="12.75" customHeight="1" x14ac:dyDescent="0.2">
      <c r="A33" s="20" t="s">
        <v>168</v>
      </c>
      <c r="B33" s="17"/>
      <c r="C33" s="17"/>
      <c r="D33" s="17"/>
      <c r="E33" s="17"/>
      <c r="F33" s="17"/>
    </row>
    <row r="34" spans="1:6" ht="12.95" customHeight="1" x14ac:dyDescent="0.2">
      <c r="A34" s="20" t="s">
        <v>169</v>
      </c>
      <c r="B34" s="17"/>
      <c r="C34" s="17"/>
      <c r="D34" s="17"/>
      <c r="E34" s="17"/>
      <c r="F34" s="17"/>
    </row>
    <row r="35" spans="1:6" x14ac:dyDescent="0.2">
      <c r="A35" s="20" t="s">
        <v>170</v>
      </c>
      <c r="C35" s="17"/>
      <c r="D35" s="17"/>
      <c r="E35" s="17"/>
      <c r="F35" s="17"/>
    </row>
    <row r="36" spans="1:6" ht="12.75" customHeight="1" x14ac:dyDescent="0.2">
      <c r="A36" s="20" t="s">
        <v>148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Stevens, Marara</cp:lastModifiedBy>
  <cp:revision/>
  <dcterms:created xsi:type="dcterms:W3CDTF">2010-10-17T20:59:02Z</dcterms:created>
  <dcterms:modified xsi:type="dcterms:W3CDTF">2023-07-30T21:18:37Z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_AdHocReviewCycleID">
    <vt:i4>535907965</vt:i4>
  </property>
  <property fmtid="{D5CDD505-2E9C-101B-9397-08002B2CF9AE}" pid="12" name="_NewReviewCycle">
    <vt:lpwstr/>
  </property>
  <property fmtid="{D5CDD505-2E9C-101B-9397-08002B2CF9AE}" pid="13" name="_EmailSubject">
    <vt:lpwstr>CE expenses for Te Arawhiti website</vt:lpwstr>
  </property>
  <property fmtid="{D5CDD505-2E9C-101B-9397-08002B2CF9AE}" pid="14" name="_AuthorEmail">
    <vt:lpwstr>Marara.Stevens@tearawhiti.govt.nz</vt:lpwstr>
  </property>
  <property fmtid="{D5CDD505-2E9C-101B-9397-08002B2CF9AE}" pid="15" name="_AuthorEmailDisplayName">
    <vt:lpwstr>Stevens, Marara</vt:lpwstr>
  </property>
  <property fmtid="{D5CDD505-2E9C-101B-9397-08002B2CF9AE}" pid="16" name="_PreviousAdHocReviewCycleID">
    <vt:i4>535907965</vt:i4>
  </property>
</Properties>
</file>