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orp.justice.govt.nz\Groups\Wellington Justice Centre\JUSTCF\Office of CE\00. Administration\05 Lil\CE Expenses 2022-23\"/>
    </mc:Choice>
  </mc:AlternateContent>
  <xr:revisionPtr revIDLastSave="0" documentId="13_ncr:1_{9848822A-E1CB-4CE1-AE71-20E8ED61BEDF}" xr6:coauthVersionLast="47" xr6:coauthVersionMax="47" xr10:uidLastSave="{00000000-0000-0000-0000-000000000000}"/>
  <bookViews>
    <workbookView xWindow="2868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Hospitality!$A$1:$E$23</definedName>
    <definedName name="_xlnm.Print_Area" localSheetId="1">'Summary and sign-off'!$A$1:$F$23</definedName>
    <definedName name="_xlnm.Print_Area" localSheetId="2">Travel!$A$1:$E$124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1" l="1"/>
  <c r="C104" i="1" s="1"/>
  <c r="D25" i="4"/>
  <c r="C25" i="3"/>
  <c r="C16" i="2"/>
  <c r="C113" i="1"/>
  <c r="C19" i="1"/>
  <c r="B6" i="13" l="1"/>
  <c r="E60" i="13"/>
  <c r="C60" i="13"/>
  <c r="C27" i="4"/>
  <c r="C26" i="4"/>
  <c r="B60" i="13" l="1"/>
  <c r="B59" i="13"/>
  <c r="D59" i="13"/>
  <c r="B58" i="13"/>
  <c r="D58" i="13"/>
  <c r="D57" i="13"/>
  <c r="B57" i="13"/>
  <c r="D56" i="13"/>
  <c r="B56" i="13"/>
  <c r="D55" i="13"/>
  <c r="B55" i="13"/>
  <c r="B2" i="4"/>
  <c r="B3" i="4"/>
  <c r="B2" i="3"/>
  <c r="B3" i="3"/>
  <c r="B2" i="2"/>
  <c r="B3" i="2"/>
  <c r="B2" i="1"/>
  <c r="B3" i="1"/>
  <c r="F58" i="13" l="1"/>
  <c r="D16" i="2" s="1"/>
  <c r="F60" i="13"/>
  <c r="E25" i="4" s="1"/>
  <c r="F59" i="13"/>
  <c r="D25" i="3" s="1"/>
  <c r="F57" i="13"/>
  <c r="D113" i="1" s="1"/>
  <c r="F56" i="13"/>
  <c r="D104" i="1" s="1"/>
  <c r="F55" i="13"/>
  <c r="D19" i="1" s="1"/>
  <c r="B5" i="4" l="1"/>
  <c r="B4" i="4"/>
  <c r="B5" i="3"/>
  <c r="B4" i="3"/>
  <c r="B5" i="2"/>
  <c r="B4" i="2"/>
  <c r="B5" i="1"/>
  <c r="B4" i="1"/>
  <c r="F12" i="13" l="1"/>
  <c r="C25" i="4"/>
  <c r="F11" i="13" s="1"/>
  <c r="F13" i="13" l="1"/>
  <c r="B113" i="1"/>
  <c r="B17" i="13" s="1"/>
  <c r="B104" i="1"/>
  <c r="B16" i="13" s="1"/>
  <c r="B19" i="1"/>
  <c r="B15" i="13" s="1"/>
  <c r="B25" i="3" l="1"/>
  <c r="B13" i="13" s="1"/>
  <c r="B16" i="2"/>
  <c r="B12" i="13" s="1"/>
  <c r="B11" i="13" l="1"/>
  <c r="B1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2"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0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<sst xmlns="http://schemas.openxmlformats.org/spreadsheetml/2006/main" count="521" uniqueCount="253">
  <si>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</si>
  <si>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</si>
  <si>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</si>
  <si>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</si>
  <si>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</si>
  <si>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</si>
  <si>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</si>
  <si>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</si>
  <si>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</si>
  <si>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</si>
  <si>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</si>
  <si>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</si>
  <si>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</si>
  <si>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</si>
  <si>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</si>
  <si>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</si>
  <si>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</si>
  <si>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</si>
  <si>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</si>
  <si>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</si>
  <si>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</si>
  <si>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</si>
  <si>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</si>
  <si>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</si>
  <si>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</si>
  <si>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</si>
  <si>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</si>
  <si>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</si>
  <si>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</si>
  <si>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</si>
  <si>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</si>
  <si>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</si>
  <si>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</si>
  <si>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</si>
  <si>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</si>
  <si>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</si>
  <si>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</si>
  <si>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</si>
  <si>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</si>
  <si>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</si>
  <si>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</si>
  <si>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</si>
  <si>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</si>
  <si>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</si>
  <si>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</si>
  <si>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</si>
  <si>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</si>
  <si>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</si>
  <si>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</si>
  <si>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</si>
  <si>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</si>
  <si>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</si>
  <si>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</si>
  <si>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</si>
  <si>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</si>
  <si>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</si>
  <si>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</si>
  <si>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</si>
  <si>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</si>
  <si>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</si>
  <si>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</si>
  <si>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</si>
  <si>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</si>
  <si>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</si>
  <si>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</si>
  <si>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</si>
  <si>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</si>
  <si>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</si>
  <si>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</si>
  <si>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</si>
  <si>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</si>
  <si>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</si>
  <si>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</si>
  <si>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</si>
  <si>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</si>
  <si>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</si>
  <si>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</si>
  <si>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</si>
  <si>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</si>
  <si>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</si>
  <si>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</si>
  <si>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</si>
  <si>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</si>
  <si>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</si>
  <si>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</si>
  <si>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</si>
  <si>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</si>
  <si>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</si>
  <si>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</si>
  <si>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</si>
  <si>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</si>
  <si>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</si>
  <si>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</si>
  <si>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</si>
  <si>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</si>
  <si>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</si>
  <si>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</si>
  <si>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</si>
  <si>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</si>
  <si>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</si>
  <si>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</si>
  <si>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</si>
  <si>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</si>
  <si>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</si>
  <si>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</si>
  <si>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</si>
  <si>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</si>
  <si>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</si>
  <si>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</si>
  <si>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</si>
  <si>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</si>
  <si>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</si>
  <si>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</si>
  <si>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</si>
  <si>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</si>
  <si>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</si>
  <si>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</si>
  <si>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</si>
  <si>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</si>
  <si>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</si>
  <si>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</si>
  <si>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</si>
  <si>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</si>
  <si>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</si>
  <si>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</si>
  <si>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</si>
  <si>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</si>
  <si>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</si>
  <si>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</si>
  <si>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</si>
  <si>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</si>
  <si>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</si>
  <si>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</si>
  <si>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</si>
  <si>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</si>
  <si>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</si>
  <si>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</si>
  <si>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</si>
  <si>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</si>
  <si>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</si>
  <si>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</si>
  <si>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</si>
  <si>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</si>
  <si>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</si>
  <si>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</si>
  <si>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</si>
  <si>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</si>
  <si>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</si>
  <si>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</si>
  <si>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</si>
  <si>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</si>
  <si>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</si>
  <si>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</si>
  <si>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</si>
  <si>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</si>
  <si>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</si>
  <si>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</si>
  <si>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</si>
  <si>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</si>
  <si>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</si>
  <si>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</si>
  <si>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</si>
  <si>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</si>
  <si>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</si>
  <si>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</si>
  <si>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</si>
  <si>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</si>
  <si>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</si>
  <si>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</si>
  <si>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</si>
  <si>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</si>
  <si>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Te Arawhiti</t>
  </si>
  <si>
    <t>Glenn Webber</t>
  </si>
  <si>
    <t xml:space="preserve">Ngati Kahu - Chief Crown Negotiator </t>
  </si>
  <si>
    <t>NICF, Ruatorea</t>
  </si>
  <si>
    <t>Sir Michael Cullen's Memorial Service</t>
  </si>
  <si>
    <t>Ngāti Raukawa Forum</t>
  </si>
  <si>
    <t>Te Whakatōhea hui - CCN</t>
  </si>
  <si>
    <t>Presenter - Māori Emerging Leaders wānanga</t>
  </si>
  <si>
    <t>Ngāti Maru apology</t>
  </si>
  <si>
    <t>Ohaeawai event, Ngāti Hine</t>
  </si>
  <si>
    <t>Ngāti Maniapoto apology</t>
  </si>
  <si>
    <t>Attended Ohaeawai apology</t>
  </si>
  <si>
    <t>Waitangi Day commemorations</t>
  </si>
  <si>
    <t>Ngāti Hine hui</t>
  </si>
  <si>
    <t>NICF, Taupō</t>
  </si>
  <si>
    <t>Presenter - Creative NZ wānanga</t>
  </si>
  <si>
    <t>Parihaka Crown Leaders Forum</t>
  </si>
  <si>
    <t>Waitangi Day commemorations (booking amended)</t>
  </si>
  <si>
    <t>ANZSOG conference (presenter and accompanying Minister)</t>
  </si>
  <si>
    <t>Flights x 1 person</t>
  </si>
  <si>
    <t>Brisbane, Australia</t>
  </si>
  <si>
    <t>Taranaki Maunga initialling ceremony (accompanying Minister)</t>
  </si>
  <si>
    <t>Te Ara a Turongo apology (accompanying Minister)</t>
  </si>
  <si>
    <t>Matariki Karakia booklet launch (accompanying Minister)</t>
  </si>
  <si>
    <t>Meeting wtih Te Whānau a Apanui in Whakatane</t>
  </si>
  <si>
    <t xml:space="preserve">Lunch - Brisbane conference  </t>
  </si>
  <si>
    <t>Dinner w Min.Davis and Queensland team</t>
  </si>
  <si>
    <t xml:space="preserve">Dinner with CE of DIA - ANZSOG conference, Brisbane </t>
  </si>
  <si>
    <t>Dinner</t>
  </si>
  <si>
    <t>Lunch</t>
  </si>
  <si>
    <t>NICF in Gisborne, taxi to airport</t>
  </si>
  <si>
    <t>Ngati Raukawa Forum, taxi to airport</t>
  </si>
  <si>
    <t>Airport to home</t>
  </si>
  <si>
    <t>Airport to office</t>
  </si>
  <si>
    <t>Meeting venue to office</t>
  </si>
  <si>
    <t>Māori Emerging leaders hui, taxi to airport</t>
  </si>
  <si>
    <t>Ohaeawai trip, home to airport</t>
  </si>
  <si>
    <t>Office to home</t>
  </si>
  <si>
    <t>Home to airport</t>
  </si>
  <si>
    <t>Airport to hospital</t>
  </si>
  <si>
    <t xml:space="preserve">Christchurch airport to venue </t>
  </si>
  <si>
    <t>Christchurch central to airport</t>
  </si>
  <si>
    <t>Hui with Ngāti Hine in Auckland</t>
  </si>
  <si>
    <t>Parihaka Crown leaders forum</t>
  </si>
  <si>
    <t>Accommodation x 1 person</t>
  </si>
  <si>
    <t>Accommodation x1 person</t>
  </si>
  <si>
    <t>Taranaki Maunga initialling</t>
  </si>
  <si>
    <t>Te Whānau a Apanui hui in Whakatane</t>
  </si>
  <si>
    <t>Presenter - ANZSOG conference</t>
  </si>
  <si>
    <t xml:space="preserve">Waitangi week commemorations </t>
  </si>
  <si>
    <t>Rental car x1 person</t>
  </si>
  <si>
    <t>Taxi x1 person</t>
  </si>
  <si>
    <t>Service fee for travel booking</t>
  </si>
  <si>
    <t>Travel card service fee</t>
  </si>
  <si>
    <t>Whakatane</t>
  </si>
  <si>
    <t>Kerikeri</t>
  </si>
  <si>
    <t>Gisborne</t>
  </si>
  <si>
    <t>Tauranga</t>
  </si>
  <si>
    <t>Hamilton</t>
  </si>
  <si>
    <t>Christchurch</t>
  </si>
  <si>
    <t>New Plymouth</t>
  </si>
  <si>
    <t>Waitangi</t>
  </si>
  <si>
    <t>Taupo</t>
  </si>
  <si>
    <t>Auckland</t>
  </si>
  <si>
    <t>Rotorua</t>
  </si>
  <si>
    <t>Wellington</t>
  </si>
  <si>
    <t>N/A</t>
  </si>
  <si>
    <t>Ngāti Haua</t>
  </si>
  <si>
    <t>Te Whanau a Apanui hui in Whakatane</t>
  </si>
  <si>
    <t>Accommodation 4 nights x1 person</t>
  </si>
  <si>
    <t>Nil to disclose</t>
  </si>
  <si>
    <t>Apr, May, June</t>
  </si>
  <si>
    <t>Mar</t>
  </si>
  <si>
    <t>Accommodattion</t>
  </si>
  <si>
    <t>Matariki booklet launch</t>
  </si>
  <si>
    <t>Ngati Kahu hui</t>
  </si>
  <si>
    <t>Taupō</t>
  </si>
  <si>
    <t>Molesworth St to Office</t>
  </si>
  <si>
    <t>GST included</t>
  </si>
  <si>
    <t>Office to meeting at Molesworth St</t>
  </si>
  <si>
    <t>Office to staff lunch (CBD). Personally paid for lunch as a farewell to OCE team member</t>
  </si>
  <si>
    <t>Disclosure Approved - Tracey Crowther - Chief Financial Officer (acting)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</si>
</sst>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48">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1"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2"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2"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2" fillId="3" borderId="0" xfId="0" applyFont="1" applyFill="1" applyAlignment="1">
      <alignment horizontal="center" vertical="center" wrapText="1"/>
    </xf>
    <xf numFmtId="0" fontId="35"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8"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6" fillId="2" borderId="0" xfId="0" applyFont="1" applyFill="1" applyAlignment="1">
      <alignment horizontal="center" vertical="center"/>
    </xf>
    <xf numFmtId="0" fontId="33" fillId="10" borderId="2" xfId="0" applyFont="1" applyFill="1" applyBorder="1" applyAlignment="1" applyProtection="1">
      <alignment horizontal="left" vertical="center" wrapText="1" readingOrder="1"/>
      <protection locked="0"/>
    </xf>
    <xf numFmtId="167" fontId="33"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2"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34" zoomScaleNormal="100" workbookViewId="0">
      <selection activeCell="A27" sqref="A27"/>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2" t="s">
        <v>1</v>
      </c>
    </row>
    <row r="3" spans="1:2" ht="17.25" customHeight="1" x14ac:dyDescent="0.2"/>
    <row r="4" spans="1:2" ht="23.25" customHeight="1" x14ac:dyDescent="0.2">
      <c r="A4" s="124"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8"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26"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25"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9" sqref="G9"/>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0" t="s">
        <v>51</v>
      </c>
      <c r="B1" s="130"/>
      <c r="C1" s="130"/>
      <c r="D1" s="130"/>
      <c r="E1" s="130"/>
      <c r="F1" s="130"/>
      <c r="G1" s="17"/>
      <c r="H1" s="17"/>
      <c r="I1" s="17"/>
      <c r="J1" s="17"/>
      <c r="K1" s="17"/>
    </row>
    <row r="2" spans="1:11" ht="21" customHeight="1" x14ac:dyDescent="0.2">
      <c r="A2" s="3" t="s">
        <v>52</v>
      </c>
      <c r="B2" s="131" t="s">
        <v>171</v>
      </c>
      <c r="C2" s="131"/>
      <c r="D2" s="131"/>
      <c r="E2" s="131"/>
      <c r="F2" s="131"/>
      <c r="G2" s="17"/>
      <c r="H2" s="17"/>
      <c r="I2" s="17"/>
      <c r="J2" s="17"/>
      <c r="K2" s="17"/>
    </row>
    <row r="3" spans="1:11" ht="15.75" x14ac:dyDescent="0.2">
      <c r="A3" s="3" t="s">
        <v>53</v>
      </c>
      <c r="B3" s="131" t="s">
        <v>172</v>
      </c>
      <c r="C3" s="131"/>
      <c r="D3" s="131"/>
      <c r="E3" s="131"/>
      <c r="F3" s="131"/>
      <c r="G3" s="17"/>
      <c r="H3" s="17"/>
      <c r="I3" s="17"/>
      <c r="J3" s="17"/>
      <c r="K3" s="17"/>
    </row>
    <row r="4" spans="1:11" ht="21" customHeight="1" x14ac:dyDescent="0.2">
      <c r="A4" s="3" t="s">
        <v>54</v>
      </c>
      <c r="B4" s="132">
        <v>44743</v>
      </c>
      <c r="C4" s="132"/>
      <c r="D4" s="132"/>
      <c r="E4" s="132"/>
      <c r="F4" s="132"/>
      <c r="G4" s="17"/>
      <c r="H4" s="17"/>
      <c r="I4" s="17"/>
      <c r="J4" s="17"/>
      <c r="K4" s="17"/>
    </row>
    <row r="5" spans="1:11" ht="21" customHeight="1" x14ac:dyDescent="0.2">
      <c r="A5" s="3" t="s">
        <v>55</v>
      </c>
      <c r="B5" s="132">
        <v>45107</v>
      </c>
      <c r="C5" s="132"/>
      <c r="D5" s="132"/>
      <c r="E5" s="132"/>
      <c r="F5" s="132"/>
      <c r="G5" s="17"/>
      <c r="H5" s="17"/>
      <c r="I5" s="17"/>
      <c r="J5" s="17"/>
      <c r="K5" s="17"/>
    </row>
    <row r="6" spans="1:11" ht="21" customHeight="1" x14ac:dyDescent="0.2">
      <c r="A6" s="3" t="s">
        <v>56</v>
      </c>
      <c r="B6" s="129" t="str">
        <f>IF(AND(Travel!B7&lt;&gt;A30,Hospitality!B7&lt;&gt;A30,'All other expenses'!B7&lt;&gt;A30,'Gifts and benefits'!B7&lt;&gt;A30),A31,IF(AND(Travel!B7=A30,Hospitality!B7=A30,'All other expenses'!B7=A30,'Gifts and benefits'!B7=A30),A33,A32))</f>
        <v>Data and totals checked on all sheets</v>
      </c>
      <c r="C6" s="129"/>
      <c r="D6" s="129"/>
      <c r="E6" s="129"/>
      <c r="F6" s="129"/>
      <c r="G6" s="23"/>
      <c r="H6" s="17"/>
      <c r="I6" s="17"/>
      <c r="J6" s="17"/>
      <c r="K6" s="17"/>
    </row>
    <row r="7" spans="1:11" ht="31.5" x14ac:dyDescent="0.2">
      <c r="A7" s="3" t="s">
        <v>57</v>
      </c>
      <c r="B7" s="128" t="s">
        <v>90</v>
      </c>
      <c r="C7" s="128"/>
      <c r="D7" s="128"/>
      <c r="E7" s="128"/>
      <c r="F7" s="128"/>
      <c r="G7" s="23"/>
      <c r="H7" s="17"/>
      <c r="I7" s="17"/>
      <c r="J7" s="17"/>
      <c r="K7" s="17"/>
    </row>
    <row r="8" spans="1:11" ht="25.5" customHeight="1" x14ac:dyDescent="0.2">
      <c r="A8" s="3" t="s">
        <v>59</v>
      </c>
      <c r="B8" s="128" t="s">
        <v>252</v>
      </c>
      <c r="C8" s="128"/>
      <c r="D8" s="128"/>
      <c r="E8" s="128"/>
      <c r="F8" s="128"/>
      <c r="G8" s="23"/>
      <c r="H8" s="17"/>
      <c r="I8" s="17"/>
      <c r="J8" s="17"/>
      <c r="K8" s="17"/>
    </row>
    <row r="9" spans="1:11" ht="66.75" customHeight="1" x14ac:dyDescent="0.2">
      <c r="A9" s="127" t="s">
        <v>61</v>
      </c>
      <c r="B9" s="127"/>
      <c r="C9" s="127"/>
      <c r="D9" s="127"/>
      <c r="E9" s="127"/>
      <c r="F9" s="127"/>
      <c r="G9" s="23"/>
      <c r="H9" s="17"/>
      <c r="I9" s="17"/>
      <c r="J9" s="17"/>
      <c r="K9" s="17"/>
    </row>
    <row r="10" spans="1:11" s="92" customFormat="1" ht="36" customHeight="1" x14ac:dyDescent="0.2">
      <c r="A10" s="86" t="s">
        <v>62</v>
      </c>
      <c r="B10" s="87" t="s">
        <v>63</v>
      </c>
      <c r="C10" s="87" t="s">
        <v>64</v>
      </c>
      <c r="D10" s="88"/>
      <c r="E10" s="89" t="s">
        <v>29</v>
      </c>
      <c r="F10" s="90" t="s">
        <v>65</v>
      </c>
      <c r="G10" s="91"/>
      <c r="H10" s="91"/>
      <c r="I10" s="91"/>
      <c r="J10" s="91"/>
      <c r="K10" s="91"/>
    </row>
    <row r="11" spans="1:11" ht="27.75" customHeight="1" x14ac:dyDescent="0.2">
      <c r="A11" s="8" t="s">
        <v>66</v>
      </c>
      <c r="B11" s="59">
        <f>B15+B16+B17</f>
        <v>20938.64</v>
      </c>
      <c r="C11" s="66" t="s">
        <v>249</v>
      </c>
      <c r="D11" s="6"/>
      <c r="E11" s="8" t="s">
        <v>67</v>
      </c>
      <c r="F11" s="33">
        <f>'Gifts and benefits'!C25</f>
        <v>0</v>
      </c>
      <c r="G11" s="29"/>
      <c r="H11" s="29"/>
      <c r="I11" s="29"/>
      <c r="J11" s="29"/>
      <c r="K11" s="29"/>
    </row>
    <row r="12" spans="1:11" ht="27.75" customHeight="1" x14ac:dyDescent="0.2">
      <c r="A12" s="8" t="s">
        <v>24</v>
      </c>
      <c r="B12" s="59">
        <f>Hospitality!B16</f>
        <v>883.76</v>
      </c>
      <c r="C12" s="66" t="s">
        <v>249</v>
      </c>
      <c r="D12" s="6"/>
      <c r="E12" s="8" t="s">
        <v>68</v>
      </c>
      <c r="F12" s="33">
        <f>'Gifts and benefits'!C26</f>
        <v>0</v>
      </c>
      <c r="G12" s="29"/>
      <c r="H12" s="29"/>
      <c r="I12" s="29"/>
      <c r="J12" s="29"/>
      <c r="K12" s="29"/>
    </row>
    <row r="13" spans="1:11" ht="27.75" customHeight="1" x14ac:dyDescent="0.2">
      <c r="A13" s="8" t="s">
        <v>69</v>
      </c>
      <c r="B13" s="59">
        <f>'All other expenses'!B25</f>
        <v>0</v>
      </c>
      <c r="C13" s="66" t="s">
        <v>249</v>
      </c>
      <c r="D13" s="6"/>
      <c r="E13" s="8" t="s">
        <v>70</v>
      </c>
      <c r="F13" s="33">
        <f>'Gifts and benefits'!C27</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Travel!B19</f>
        <v>7068.07</v>
      </c>
      <c r="C15" s="66" t="s">
        <v>249</v>
      </c>
      <c r="D15" s="6"/>
      <c r="E15" s="6"/>
      <c r="F15" s="35"/>
      <c r="G15" s="17"/>
      <c r="H15" s="17"/>
      <c r="I15" s="17"/>
      <c r="J15" s="17"/>
      <c r="K15" s="17"/>
    </row>
    <row r="16" spans="1:11" ht="27.75" customHeight="1" x14ac:dyDescent="0.2">
      <c r="A16" s="9" t="s">
        <v>72</v>
      </c>
      <c r="B16" s="61">
        <f>Travel!B104</f>
        <v>13831.310000000001</v>
      </c>
      <c r="C16" s="66" t="s">
        <v>249</v>
      </c>
      <c r="D16" s="36"/>
      <c r="E16" s="6"/>
      <c r="F16" s="37"/>
      <c r="G16" s="17"/>
      <c r="H16" s="17"/>
      <c r="I16" s="17"/>
      <c r="J16" s="17"/>
      <c r="K16" s="17"/>
    </row>
    <row r="17" spans="1:11" ht="27.75" customHeight="1" x14ac:dyDescent="0.2">
      <c r="A17" s="9" t="s">
        <v>73</v>
      </c>
      <c r="B17" s="61">
        <f>Travel!B113</f>
        <v>39.260000000000005</v>
      </c>
      <c r="C17" s="66" t="s">
        <v>249</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0" t="s">
        <v>99</v>
      </c>
      <c r="B48" s="63"/>
      <c r="C48" s="63"/>
      <c r="D48" s="63"/>
      <c r="E48" s="63"/>
      <c r="F48" s="63"/>
      <c r="G48" s="17"/>
      <c r="H48" s="17"/>
      <c r="I48" s="17"/>
      <c r="J48" s="17"/>
      <c r="K48" s="17"/>
    </row>
    <row r="49" spans="1:11" ht="25.5" hidden="1" x14ac:dyDescent="0.2">
      <c r="A49" s="80" t="s">
        <v>100</v>
      </c>
      <c r="B49" s="63"/>
      <c r="C49" s="63"/>
      <c r="D49" s="63"/>
      <c r="E49" s="63"/>
      <c r="F49" s="63"/>
      <c r="G49" s="17"/>
      <c r="H49" s="17"/>
      <c r="I49" s="17"/>
      <c r="J49" s="17"/>
      <c r="K49" s="17"/>
    </row>
    <row r="50" spans="1:11" ht="25.5" hidden="1" x14ac:dyDescent="0.2">
      <c r="A50" s="81" t="s">
        <v>101</v>
      </c>
      <c r="B50" s="4"/>
      <c r="C50" s="4"/>
      <c r="D50" s="4"/>
      <c r="E50" s="4"/>
      <c r="F50" s="4"/>
      <c r="G50" s="17"/>
      <c r="H50" s="17"/>
      <c r="I50" s="17"/>
      <c r="J50" s="17"/>
      <c r="K50" s="17"/>
    </row>
    <row r="51" spans="1:11" ht="25.5" hidden="1" x14ac:dyDescent="0.2">
      <c r="A51" s="81" t="s">
        <v>102</v>
      </c>
      <c r="B51" s="4"/>
      <c r="C51" s="4"/>
      <c r="D51" s="4"/>
      <c r="E51" s="4"/>
      <c r="F51" s="4"/>
      <c r="G51" s="17"/>
      <c r="H51" s="17"/>
      <c r="I51" s="17"/>
      <c r="J51" s="17"/>
      <c r="K51" s="17"/>
    </row>
    <row r="52" spans="1:11" ht="38.25" hidden="1" x14ac:dyDescent="0.2">
      <c r="A52" s="81" t="s">
        <v>103</v>
      </c>
      <c r="B52" s="73"/>
      <c r="C52" s="73"/>
      <c r="D52" s="73"/>
      <c r="E52" s="11"/>
      <c r="F52" s="11"/>
      <c r="G52" s="17"/>
      <c r="H52" s="17"/>
      <c r="I52" s="17"/>
      <c r="J52" s="17"/>
      <c r="K52" s="17"/>
    </row>
    <row r="53" spans="1:11" hidden="1" x14ac:dyDescent="0.2">
      <c r="A53" s="78" t="s">
        <v>104</v>
      </c>
      <c r="B53" s="72"/>
      <c r="C53" s="72"/>
      <c r="D53" s="72"/>
      <c r="E53" s="10"/>
      <c r="F53" s="10" t="b">
        <v>1</v>
      </c>
      <c r="G53" s="17"/>
      <c r="H53" s="17"/>
      <c r="I53" s="17"/>
      <c r="J53" s="17"/>
      <c r="K53" s="17"/>
    </row>
    <row r="54" spans="1:11" hidden="1" x14ac:dyDescent="0.2">
      <c r="A54" s="79" t="s">
        <v>105</v>
      </c>
      <c r="B54" s="78"/>
      <c r="C54" s="78"/>
      <c r="D54" s="78"/>
      <c r="E54" s="10"/>
      <c r="F54" s="10" t="b">
        <v>0</v>
      </c>
      <c r="G54" s="17"/>
      <c r="H54" s="17"/>
      <c r="I54" s="17"/>
      <c r="J54" s="17"/>
      <c r="K54" s="17"/>
    </row>
    <row r="55" spans="1:11" hidden="1" x14ac:dyDescent="0.2">
      <c r="A55" s="82"/>
      <c r="B55" s="74">
        <f>COUNT(Travel!B12:B18)</f>
        <v>7</v>
      </c>
      <c r="C55" s="74"/>
      <c r="D55" s="74">
        <f>COUNTIF(Travel!D12:D18,"*")</f>
        <v>7</v>
      </c>
      <c r="E55" s="75"/>
      <c r="F55" s="75" t="b">
        <f>MIN(B55,D55)=MAX(B55,D55)</f>
        <v>1</v>
      </c>
      <c r="G55" s="17"/>
      <c r="H55" s="17"/>
      <c r="I55" s="17"/>
      <c r="J55" s="17"/>
      <c r="K55" s="17"/>
    </row>
    <row r="56" spans="1:11" hidden="1" x14ac:dyDescent="0.2">
      <c r="A56" s="82" t="s">
        <v>106</v>
      </c>
      <c r="B56" s="74">
        <f>COUNT(Travel!B23:B103)</f>
        <v>80</v>
      </c>
      <c r="C56" s="74"/>
      <c r="D56" s="74">
        <f>COUNTIF(Travel!D23:D103,"*")</f>
        <v>80</v>
      </c>
      <c r="E56" s="75"/>
      <c r="F56" s="75" t="b">
        <f>MIN(B56,D56)=MAX(B56,D56)</f>
        <v>1</v>
      </c>
    </row>
    <row r="57" spans="1:11" hidden="1" x14ac:dyDescent="0.2">
      <c r="A57" s="83"/>
      <c r="B57" s="74">
        <f>COUNT(Travel!B108:B112)</f>
        <v>4</v>
      </c>
      <c r="C57" s="74"/>
      <c r="D57" s="74">
        <f>COUNTIF(Travel!D108:D112,"*")</f>
        <v>4</v>
      </c>
      <c r="E57" s="75"/>
      <c r="F57" s="75" t="b">
        <f>MIN(B57,D57)=MAX(B57,D57)</f>
        <v>1</v>
      </c>
    </row>
    <row r="58" spans="1:11" hidden="1" x14ac:dyDescent="0.2">
      <c r="A58" s="84" t="s">
        <v>107</v>
      </c>
      <c r="B58" s="76">
        <f>COUNT(Hospitality!B12:B15)</f>
        <v>3</v>
      </c>
      <c r="C58" s="76"/>
      <c r="D58" s="76">
        <f>COUNTIF(Hospitality!D12:D15,"*")</f>
        <v>3</v>
      </c>
      <c r="E58" s="77"/>
      <c r="F58" s="77" t="b">
        <f>MIN(B58,D58)=MAX(B58,D58)</f>
        <v>1</v>
      </c>
    </row>
    <row r="59" spans="1:11" hidden="1" x14ac:dyDescent="0.2">
      <c r="A59" s="85" t="s">
        <v>108</v>
      </c>
      <c r="B59" s="75">
        <f>COUNT('All other expenses'!B11:B24)</f>
        <v>0</v>
      </c>
      <c r="C59" s="75"/>
      <c r="D59" s="75">
        <f>COUNTIF('All other expenses'!D11:D24,"*")</f>
        <v>0</v>
      </c>
      <c r="E59" s="75"/>
      <c r="F59" s="75" t="b">
        <f>MIN(B59,D59)=MAX(B59,D59)</f>
        <v>1</v>
      </c>
    </row>
    <row r="60" spans="1:11" hidden="1" x14ac:dyDescent="0.2">
      <c r="A60" s="84" t="s">
        <v>109</v>
      </c>
      <c r="B60" s="76">
        <f>COUNTIF('Gifts and benefits'!B11:B24,"*")</f>
        <v>1</v>
      </c>
      <c r="C60" s="76">
        <f>COUNTIF('Gifts and benefits'!C11:C24,"*")</f>
        <v>0</v>
      </c>
      <c r="D60" s="76"/>
      <c r="E60" s="76">
        <f>COUNTA('Gifts and benefits'!E11:E24)</f>
        <v>0</v>
      </c>
      <c r="F60" s="77" t="b">
        <f>MIN(B60,C60,E60)=MAX(B60,C60,E60)</f>
        <v>0</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86"/>
  <sheetViews>
    <sheetView zoomScaleNormal="100" workbookViewId="0">
      <selection activeCell="B113" sqref="B11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35" t="s">
        <v>110</v>
      </c>
      <c r="B1" s="135"/>
      <c r="C1" s="135"/>
      <c r="D1" s="135"/>
      <c r="E1" s="135"/>
      <c r="F1" s="17"/>
    </row>
    <row r="2" spans="1:6" ht="21" customHeight="1" x14ac:dyDescent="0.2">
      <c r="A2" s="3" t="s">
        <v>111</v>
      </c>
      <c r="B2" s="133" t="str">
        <f>'Summary and sign-off'!B2:F2</f>
        <v>Te Arawhiti</v>
      </c>
      <c r="C2" s="133"/>
      <c r="D2" s="133"/>
      <c r="E2" s="133"/>
      <c r="F2" s="17"/>
    </row>
    <row r="3" spans="1:6" ht="31.5" x14ac:dyDescent="0.2">
      <c r="A3" s="3" t="s">
        <v>112</v>
      </c>
      <c r="B3" s="133" t="str">
        <f>'Summary and sign-off'!B3:F3</f>
        <v>Glenn Webber</v>
      </c>
      <c r="C3" s="133"/>
      <c r="D3" s="133"/>
      <c r="E3" s="133"/>
      <c r="F3" s="17"/>
    </row>
    <row r="4" spans="1:6" ht="21" customHeight="1" x14ac:dyDescent="0.2">
      <c r="A4" s="3" t="s">
        <v>113</v>
      </c>
      <c r="B4" s="133">
        <f>'Summary and sign-off'!B4:F4</f>
        <v>44743</v>
      </c>
      <c r="C4" s="133"/>
      <c r="D4" s="133"/>
      <c r="E4" s="133"/>
      <c r="F4" s="17"/>
    </row>
    <row r="5" spans="1:6" ht="21" customHeight="1" x14ac:dyDescent="0.2">
      <c r="A5" s="3" t="s">
        <v>114</v>
      </c>
      <c r="B5" s="133">
        <f>'Summary and sign-off'!B5:F5</f>
        <v>45107</v>
      </c>
      <c r="C5" s="133"/>
      <c r="D5" s="133"/>
      <c r="E5" s="133"/>
      <c r="F5" s="17"/>
    </row>
    <row r="6" spans="1:6" ht="21" customHeight="1" x14ac:dyDescent="0.2">
      <c r="A6" s="3" t="s">
        <v>115</v>
      </c>
      <c r="B6" s="128" t="s">
        <v>82</v>
      </c>
      <c r="C6" s="128"/>
      <c r="D6" s="128"/>
      <c r="E6" s="128"/>
      <c r="F6" s="17"/>
    </row>
    <row r="7" spans="1:6" ht="21" customHeight="1" x14ac:dyDescent="0.2">
      <c r="A7" s="3" t="s">
        <v>56</v>
      </c>
      <c r="B7" s="128" t="s">
        <v>84</v>
      </c>
      <c r="C7" s="128"/>
      <c r="D7" s="128"/>
      <c r="E7" s="128"/>
      <c r="F7" s="17"/>
    </row>
    <row r="8" spans="1:6" ht="36" customHeight="1" x14ac:dyDescent="0.2">
      <c r="A8" s="137" t="s">
        <v>116</v>
      </c>
      <c r="B8" s="138"/>
      <c r="C8" s="138"/>
      <c r="D8" s="138"/>
      <c r="E8" s="138"/>
      <c r="F8" s="19"/>
    </row>
    <row r="9" spans="1:6" ht="36" customHeight="1" x14ac:dyDescent="0.2">
      <c r="A9" s="139" t="s">
        <v>117</v>
      </c>
      <c r="B9" s="140"/>
      <c r="C9" s="140"/>
      <c r="D9" s="140"/>
      <c r="E9" s="140"/>
      <c r="F9" s="19"/>
    </row>
    <row r="10" spans="1:6" ht="24.75" customHeight="1" x14ac:dyDescent="0.2">
      <c r="A10" s="136" t="s">
        <v>118</v>
      </c>
      <c r="B10" s="141"/>
      <c r="C10" s="136"/>
      <c r="D10" s="136"/>
      <c r="E10" s="136"/>
      <c r="F10" s="29"/>
    </row>
    <row r="11" spans="1:6" ht="28.5" customHeight="1" x14ac:dyDescent="0.2">
      <c r="A11" s="24" t="s">
        <v>119</v>
      </c>
      <c r="B11" s="24" t="s">
        <v>120</v>
      </c>
      <c r="C11" s="24" t="s">
        <v>121</v>
      </c>
      <c r="D11" s="24" t="s">
        <v>122</v>
      </c>
      <c r="E11" s="24" t="s">
        <v>123</v>
      </c>
      <c r="F11" s="30"/>
    </row>
    <row r="12" spans="1:6" s="2" customFormat="1" x14ac:dyDescent="0.2">
      <c r="A12" s="112">
        <v>44985</v>
      </c>
      <c r="B12" s="113">
        <v>1827.3</v>
      </c>
      <c r="C12" s="114" t="s">
        <v>189</v>
      </c>
      <c r="D12" s="114" t="s">
        <v>190</v>
      </c>
      <c r="E12" s="115" t="s">
        <v>191</v>
      </c>
      <c r="F12" s="1"/>
    </row>
    <row r="13" spans="1:6" s="2" customFormat="1" x14ac:dyDescent="0.2">
      <c r="A13" s="112">
        <v>45016</v>
      </c>
      <c r="B13" s="113">
        <v>3784.35</v>
      </c>
      <c r="C13" s="114" t="s">
        <v>219</v>
      </c>
      <c r="D13" s="114" t="s">
        <v>216</v>
      </c>
      <c r="E13" s="115" t="s">
        <v>191</v>
      </c>
      <c r="F13" s="1"/>
    </row>
    <row r="14" spans="1:6" s="2" customFormat="1" x14ac:dyDescent="0.2">
      <c r="A14" s="112">
        <v>44985</v>
      </c>
      <c r="B14" s="113">
        <v>25</v>
      </c>
      <c r="C14" s="114" t="s">
        <v>223</v>
      </c>
      <c r="D14" s="114" t="s">
        <v>223</v>
      </c>
      <c r="E14" s="115" t="s">
        <v>191</v>
      </c>
      <c r="F14" s="1"/>
    </row>
    <row r="15" spans="1:6" s="2" customFormat="1" x14ac:dyDescent="0.2">
      <c r="A15" s="112">
        <v>45031</v>
      </c>
      <c r="B15" s="113">
        <v>7</v>
      </c>
      <c r="C15" s="114" t="s">
        <v>223</v>
      </c>
      <c r="D15" s="114" t="s">
        <v>223</v>
      </c>
      <c r="E15" s="115" t="s">
        <v>191</v>
      </c>
      <c r="F15" s="1"/>
    </row>
    <row r="16" spans="1:6" s="2" customFormat="1" x14ac:dyDescent="0.2">
      <c r="A16" s="112">
        <v>44985</v>
      </c>
      <c r="B16" s="113">
        <v>25</v>
      </c>
      <c r="C16" s="114" t="s">
        <v>223</v>
      </c>
      <c r="D16" s="114" t="s">
        <v>223</v>
      </c>
      <c r="E16" s="115" t="s">
        <v>191</v>
      </c>
      <c r="F16" s="1"/>
    </row>
    <row r="17" spans="1:6" s="2" customFormat="1" x14ac:dyDescent="0.2">
      <c r="A17" s="112">
        <v>45031</v>
      </c>
      <c r="B17" s="113">
        <v>7</v>
      </c>
      <c r="C17" s="114" t="s">
        <v>223</v>
      </c>
      <c r="D17" s="114" t="s">
        <v>223</v>
      </c>
      <c r="E17" s="115" t="s">
        <v>191</v>
      </c>
      <c r="F17" s="1"/>
    </row>
    <row r="18" spans="1:6" s="2" customFormat="1" x14ac:dyDescent="0.2">
      <c r="A18" s="116">
        <v>44985</v>
      </c>
      <c r="B18" s="113">
        <v>1392.42</v>
      </c>
      <c r="C18" s="117" t="s">
        <v>189</v>
      </c>
      <c r="D18" s="117" t="s">
        <v>240</v>
      </c>
      <c r="E18" s="118" t="s">
        <v>191</v>
      </c>
      <c r="F18" s="1"/>
    </row>
    <row r="19" spans="1:6" ht="19.5" customHeight="1" x14ac:dyDescent="0.2">
      <c r="A19" s="70" t="s">
        <v>124</v>
      </c>
      <c r="B19" s="71">
        <f>SUM(B12:B18)</f>
        <v>7068.07</v>
      </c>
      <c r="C19" s="123" t="str">
        <f>IF(SUBTOTAL(3,B12:B18)=SUBTOTAL(103,B12:B18),'Summary and sign-off'!$A$48,'Summary and sign-off'!$A$49)</f>
        <v>Check - there are no hidden rows with data</v>
      </c>
      <c r="D19" s="134" t="str">
        <f>IF('Summary and sign-off'!F55='Summary and sign-off'!F54,'Summary and sign-off'!A51,'Summary and sign-off'!A50)</f>
        <v>Check - each entry provides sufficient information</v>
      </c>
      <c r="E19" s="134"/>
      <c r="F19" s="17"/>
    </row>
    <row r="20" spans="1:6" ht="10.5" customHeight="1" x14ac:dyDescent="0.2">
      <c r="A20" s="17"/>
      <c r="B20" s="19"/>
      <c r="C20" s="17"/>
      <c r="D20" s="17"/>
      <c r="E20" s="17"/>
      <c r="F20" s="17"/>
    </row>
    <row r="21" spans="1:6" ht="24.75" customHeight="1" x14ac:dyDescent="0.2">
      <c r="A21" s="136" t="s">
        <v>125</v>
      </c>
      <c r="B21" s="136"/>
      <c r="C21" s="136"/>
      <c r="D21" s="136"/>
      <c r="E21" s="136"/>
      <c r="F21" s="29"/>
    </row>
    <row r="22" spans="1:6" ht="32.450000000000003" customHeight="1" x14ac:dyDescent="0.2">
      <c r="A22" s="24" t="s">
        <v>119</v>
      </c>
      <c r="B22" s="24" t="s">
        <v>63</v>
      </c>
      <c r="C22" s="24" t="s">
        <v>126</v>
      </c>
      <c r="D22" s="24" t="s">
        <v>122</v>
      </c>
      <c r="E22" s="24" t="s">
        <v>123</v>
      </c>
      <c r="F22" s="30"/>
    </row>
    <row r="23" spans="1:6" s="2" customFormat="1" x14ac:dyDescent="0.2">
      <c r="A23" s="112">
        <v>44757</v>
      </c>
      <c r="B23" s="113">
        <v>612.73</v>
      </c>
      <c r="C23" s="114" t="s">
        <v>246</v>
      </c>
      <c r="D23" s="114" t="s">
        <v>190</v>
      </c>
      <c r="E23" s="115" t="s">
        <v>226</v>
      </c>
      <c r="F23" s="1"/>
    </row>
    <row r="24" spans="1:6" s="2" customFormat="1" x14ac:dyDescent="0.2">
      <c r="A24" s="112">
        <v>44757</v>
      </c>
      <c r="B24" s="113">
        <v>439.09</v>
      </c>
      <c r="C24" s="114" t="s">
        <v>174</v>
      </c>
      <c r="D24" s="114" t="s">
        <v>190</v>
      </c>
      <c r="E24" s="115" t="s">
        <v>227</v>
      </c>
      <c r="F24" s="1"/>
    </row>
    <row r="25" spans="1:6" s="2" customFormat="1" x14ac:dyDescent="0.2">
      <c r="A25" s="112">
        <v>44795</v>
      </c>
      <c r="B25" s="113">
        <v>33.380000000000003</v>
      </c>
      <c r="C25" s="114" t="s">
        <v>176</v>
      </c>
      <c r="D25" s="114" t="s">
        <v>190</v>
      </c>
      <c r="E25" s="115" t="s">
        <v>229</v>
      </c>
      <c r="F25" s="1"/>
    </row>
    <row r="26" spans="1:6" s="2" customFormat="1" x14ac:dyDescent="0.2">
      <c r="A26" s="112">
        <v>44795</v>
      </c>
      <c r="B26" s="113">
        <v>42.67</v>
      </c>
      <c r="C26" s="114" t="s">
        <v>176</v>
      </c>
      <c r="D26" s="114" t="s">
        <v>190</v>
      </c>
      <c r="E26" s="115" t="s">
        <v>229</v>
      </c>
      <c r="F26" s="1"/>
    </row>
    <row r="27" spans="1:6" s="2" customFormat="1" x14ac:dyDescent="0.2">
      <c r="A27" s="112">
        <v>44795</v>
      </c>
      <c r="B27" s="113">
        <v>611.08000000000004</v>
      </c>
      <c r="C27" s="114" t="s">
        <v>176</v>
      </c>
      <c r="D27" s="114" t="s">
        <v>190</v>
      </c>
      <c r="E27" s="115" t="s">
        <v>229</v>
      </c>
      <c r="F27" s="1"/>
    </row>
    <row r="28" spans="1:6" s="2" customFormat="1" x14ac:dyDescent="0.2">
      <c r="A28" s="112">
        <v>44804</v>
      </c>
      <c r="B28" s="113">
        <v>352.28</v>
      </c>
      <c r="C28" s="114" t="s">
        <v>177</v>
      </c>
      <c r="D28" s="114" t="s">
        <v>190</v>
      </c>
      <c r="E28" s="115" t="s">
        <v>228</v>
      </c>
      <c r="F28" s="1"/>
    </row>
    <row r="29" spans="1:6" s="2" customFormat="1" x14ac:dyDescent="0.2">
      <c r="A29" s="112">
        <v>44812</v>
      </c>
      <c r="B29" s="113">
        <v>146.96</v>
      </c>
      <c r="C29" s="114" t="s">
        <v>185</v>
      </c>
      <c r="D29" s="114" t="s">
        <v>215</v>
      </c>
      <c r="E29" s="115" t="s">
        <v>247</v>
      </c>
      <c r="F29" s="1"/>
    </row>
    <row r="30" spans="1:6" s="2" customFormat="1" x14ac:dyDescent="0.2">
      <c r="A30" s="112">
        <v>44826</v>
      </c>
      <c r="B30" s="113">
        <v>554.20000000000005</v>
      </c>
      <c r="C30" s="114" t="s">
        <v>178</v>
      </c>
      <c r="D30" s="114" t="s">
        <v>190</v>
      </c>
      <c r="E30" s="115" t="s">
        <v>230</v>
      </c>
      <c r="F30" s="1"/>
    </row>
    <row r="31" spans="1:6" s="2" customFormat="1" x14ac:dyDescent="0.2">
      <c r="A31" s="112">
        <v>44826</v>
      </c>
      <c r="B31" s="113">
        <v>442.43</v>
      </c>
      <c r="C31" s="114" t="s">
        <v>179</v>
      </c>
      <c r="D31" s="114" t="s">
        <v>190</v>
      </c>
      <c r="E31" s="115" t="s">
        <v>231</v>
      </c>
      <c r="F31" s="1"/>
    </row>
    <row r="32" spans="1:6" s="2" customFormat="1" x14ac:dyDescent="0.2">
      <c r="A32" s="112">
        <v>44841</v>
      </c>
      <c r="B32" s="113">
        <v>879.87</v>
      </c>
      <c r="C32" s="114" t="s">
        <v>180</v>
      </c>
      <c r="D32" s="114" t="s">
        <v>190</v>
      </c>
      <c r="E32" s="115" t="s">
        <v>226</v>
      </c>
      <c r="F32" s="1"/>
    </row>
    <row r="33" spans="1:6" s="2" customFormat="1" x14ac:dyDescent="0.2">
      <c r="A33" s="112">
        <v>44841</v>
      </c>
      <c r="B33" s="113">
        <v>148.59</v>
      </c>
      <c r="C33" s="114" t="s">
        <v>180</v>
      </c>
      <c r="D33" s="114" t="s">
        <v>190</v>
      </c>
      <c r="E33" s="115" t="s">
        <v>226</v>
      </c>
      <c r="F33" s="1"/>
    </row>
    <row r="34" spans="1:6" s="2" customFormat="1" x14ac:dyDescent="0.2">
      <c r="A34" s="112">
        <v>44849</v>
      </c>
      <c r="B34" s="113">
        <v>131.31</v>
      </c>
      <c r="C34" s="114" t="s">
        <v>181</v>
      </c>
      <c r="D34" s="114" t="s">
        <v>190</v>
      </c>
      <c r="E34" s="115" t="s">
        <v>229</v>
      </c>
      <c r="F34" s="1"/>
    </row>
    <row r="35" spans="1:6" s="2" customFormat="1" x14ac:dyDescent="0.2">
      <c r="A35" s="112">
        <v>44849</v>
      </c>
      <c r="B35" s="113">
        <v>355.62</v>
      </c>
      <c r="C35" s="114" t="s">
        <v>181</v>
      </c>
      <c r="D35" s="114" t="s">
        <v>190</v>
      </c>
      <c r="E35" s="115" t="s">
        <v>229</v>
      </c>
      <c r="F35" s="1"/>
    </row>
    <row r="36" spans="1:6" s="2" customFormat="1" x14ac:dyDescent="0.2">
      <c r="A36" s="112">
        <v>44856</v>
      </c>
      <c r="B36" s="113">
        <v>178.26</v>
      </c>
      <c r="C36" s="114" t="s">
        <v>238</v>
      </c>
      <c r="D36" s="114" t="s">
        <v>216</v>
      </c>
      <c r="E36" s="115" t="s">
        <v>229</v>
      </c>
      <c r="F36" s="1"/>
    </row>
    <row r="37" spans="1:6" s="2" customFormat="1" x14ac:dyDescent="0.2">
      <c r="A37" s="112">
        <v>44856</v>
      </c>
      <c r="B37" s="113">
        <v>200</v>
      </c>
      <c r="C37" s="114" t="s">
        <v>182</v>
      </c>
      <c r="D37" s="114" t="s">
        <v>190</v>
      </c>
      <c r="E37" s="115" t="s">
        <v>232</v>
      </c>
      <c r="F37" s="1"/>
    </row>
    <row r="38" spans="1:6" s="2" customFormat="1" x14ac:dyDescent="0.2">
      <c r="A38" s="112">
        <v>44856</v>
      </c>
      <c r="B38" s="113">
        <v>281.32</v>
      </c>
      <c r="C38" s="114" t="s">
        <v>183</v>
      </c>
      <c r="D38" s="114" t="s">
        <v>190</v>
      </c>
      <c r="E38" s="115" t="s">
        <v>232</v>
      </c>
      <c r="F38" s="1"/>
    </row>
    <row r="39" spans="1:6" s="2" customFormat="1" x14ac:dyDescent="0.2">
      <c r="A39" s="112">
        <v>44856</v>
      </c>
      <c r="B39" s="113">
        <v>47.94</v>
      </c>
      <c r="C39" s="114" t="s">
        <v>183</v>
      </c>
      <c r="D39" s="114" t="s">
        <v>190</v>
      </c>
      <c r="E39" s="115" t="s">
        <v>232</v>
      </c>
      <c r="F39" s="1"/>
    </row>
    <row r="40" spans="1:6" s="2" customFormat="1" x14ac:dyDescent="0.2">
      <c r="A40" s="112">
        <v>44865</v>
      </c>
      <c r="B40" s="113">
        <v>820.61</v>
      </c>
      <c r="C40" s="114" t="s">
        <v>184</v>
      </c>
      <c r="D40" s="114" t="s">
        <v>190</v>
      </c>
      <c r="E40" s="115" t="s">
        <v>226</v>
      </c>
      <c r="F40" s="1"/>
    </row>
    <row r="41" spans="1:6" s="2" customFormat="1" x14ac:dyDescent="0.2">
      <c r="A41" s="112">
        <v>44865</v>
      </c>
      <c r="B41" s="113">
        <v>57.6</v>
      </c>
      <c r="C41" s="114" t="s">
        <v>184</v>
      </c>
      <c r="D41" s="114" t="s">
        <v>190</v>
      </c>
      <c r="E41" s="115" t="s">
        <v>226</v>
      </c>
      <c r="F41" s="1"/>
    </row>
    <row r="42" spans="1:6" s="2" customFormat="1" x14ac:dyDescent="0.2">
      <c r="A42" s="112">
        <v>44865</v>
      </c>
      <c r="B42" s="113">
        <v>22.31</v>
      </c>
      <c r="C42" s="114" t="s">
        <v>185</v>
      </c>
      <c r="D42" s="114" t="s">
        <v>190</v>
      </c>
      <c r="E42" s="115" t="s">
        <v>233</v>
      </c>
      <c r="F42" s="1"/>
    </row>
    <row r="43" spans="1:6" s="2" customFormat="1" x14ac:dyDescent="0.2">
      <c r="A43" s="112">
        <v>44865</v>
      </c>
      <c r="B43" s="113">
        <v>542.6</v>
      </c>
      <c r="C43" s="114" t="s">
        <v>185</v>
      </c>
      <c r="D43" s="114" t="s">
        <v>190</v>
      </c>
      <c r="E43" s="115" t="s">
        <v>233</v>
      </c>
      <c r="F43" s="1"/>
    </row>
    <row r="44" spans="1:6" s="2" customFormat="1" x14ac:dyDescent="0.2">
      <c r="A44" s="112">
        <v>44880</v>
      </c>
      <c r="B44" s="113">
        <v>152.16999999999999</v>
      </c>
      <c r="C44" s="114" t="s">
        <v>213</v>
      </c>
      <c r="D44" s="114" t="s">
        <v>215</v>
      </c>
      <c r="E44" s="115" t="s">
        <v>234</v>
      </c>
      <c r="F44" s="1"/>
    </row>
    <row r="45" spans="1:6" s="2" customFormat="1" x14ac:dyDescent="0.2">
      <c r="A45" s="112">
        <v>44895</v>
      </c>
      <c r="B45" s="113">
        <v>134.78</v>
      </c>
      <c r="C45" s="114" t="s">
        <v>214</v>
      </c>
      <c r="D45" s="114" t="s">
        <v>215</v>
      </c>
      <c r="E45" s="115" t="s">
        <v>231</v>
      </c>
      <c r="F45" s="1"/>
    </row>
    <row r="46" spans="1:6" s="2" customFormat="1" x14ac:dyDescent="0.2">
      <c r="A46" s="112">
        <v>44895</v>
      </c>
      <c r="B46" s="113">
        <v>328.7</v>
      </c>
      <c r="C46" s="114" t="s">
        <v>214</v>
      </c>
      <c r="D46" s="114" t="s">
        <v>215</v>
      </c>
      <c r="E46" s="115" t="s">
        <v>231</v>
      </c>
      <c r="F46" s="1"/>
    </row>
    <row r="47" spans="1:6" s="2" customFormat="1" x14ac:dyDescent="0.2">
      <c r="A47" s="112">
        <v>44895</v>
      </c>
      <c r="B47" s="113">
        <v>138.26</v>
      </c>
      <c r="C47" s="114" t="s">
        <v>214</v>
      </c>
      <c r="D47" s="114" t="s">
        <v>215</v>
      </c>
      <c r="E47" s="115" t="s">
        <v>231</v>
      </c>
      <c r="F47" s="1"/>
    </row>
    <row r="48" spans="1:6" s="2" customFormat="1" x14ac:dyDescent="0.2">
      <c r="A48" s="112">
        <v>44880</v>
      </c>
      <c r="B48" s="113">
        <v>153.31</v>
      </c>
      <c r="C48" s="114" t="s">
        <v>184</v>
      </c>
      <c r="D48" s="114" t="s">
        <v>190</v>
      </c>
      <c r="E48" s="115" t="s">
        <v>226</v>
      </c>
      <c r="F48" s="1"/>
    </row>
    <row r="49" spans="1:6" s="2" customFormat="1" x14ac:dyDescent="0.2">
      <c r="A49" s="112">
        <v>44887</v>
      </c>
      <c r="B49" s="113">
        <v>124.24</v>
      </c>
      <c r="C49" s="114" t="s">
        <v>186</v>
      </c>
      <c r="D49" s="114" t="s">
        <v>190</v>
      </c>
      <c r="E49" s="115" t="s">
        <v>234</v>
      </c>
      <c r="F49" s="1"/>
    </row>
    <row r="50" spans="1:6" s="2" customFormat="1" x14ac:dyDescent="0.2">
      <c r="A50" s="112">
        <v>44887</v>
      </c>
      <c r="B50" s="113">
        <f>462.64-252.57</f>
        <v>210.07</v>
      </c>
      <c r="C50" s="114" t="s">
        <v>186</v>
      </c>
      <c r="D50" s="114" t="s">
        <v>190</v>
      </c>
      <c r="E50" s="115" t="s">
        <v>234</v>
      </c>
      <c r="F50" s="1"/>
    </row>
    <row r="51" spans="1:6" s="2" customFormat="1" x14ac:dyDescent="0.2">
      <c r="A51" s="112">
        <v>44895</v>
      </c>
      <c r="B51" s="113">
        <v>613.55999999999995</v>
      </c>
      <c r="C51" s="114" t="s">
        <v>187</v>
      </c>
      <c r="D51" s="114" t="s">
        <v>190</v>
      </c>
      <c r="E51" s="115" t="s">
        <v>231</v>
      </c>
      <c r="F51" s="1"/>
    </row>
    <row r="52" spans="1:6" s="2" customFormat="1" x14ac:dyDescent="0.2">
      <c r="A52" s="112">
        <v>44903</v>
      </c>
      <c r="B52" s="113">
        <v>84.32</v>
      </c>
      <c r="C52" s="114" t="s">
        <v>188</v>
      </c>
      <c r="D52" s="114" t="s">
        <v>190</v>
      </c>
      <c r="E52" s="115" t="s">
        <v>232</v>
      </c>
      <c r="F52" s="1"/>
    </row>
    <row r="53" spans="1:6" s="2" customFormat="1" x14ac:dyDescent="0.2">
      <c r="A53" s="112">
        <v>44941</v>
      </c>
      <c r="B53" s="113">
        <v>169.57</v>
      </c>
      <c r="C53" s="114" t="s">
        <v>173</v>
      </c>
      <c r="D53" s="114" t="s">
        <v>215</v>
      </c>
      <c r="E53" s="115" t="s">
        <v>226</v>
      </c>
      <c r="F53" s="1"/>
    </row>
    <row r="54" spans="1:6" s="2" customFormat="1" x14ac:dyDescent="0.2">
      <c r="A54" s="112">
        <v>44948</v>
      </c>
      <c r="B54" s="113">
        <v>186.96</v>
      </c>
      <c r="C54" s="114" t="s">
        <v>175</v>
      </c>
      <c r="D54" s="114" t="s">
        <v>215</v>
      </c>
      <c r="E54" s="115" t="s">
        <v>228</v>
      </c>
      <c r="F54" s="1"/>
    </row>
    <row r="55" spans="1:6" s="2" customFormat="1" x14ac:dyDescent="0.2">
      <c r="A55" s="112">
        <v>44948</v>
      </c>
      <c r="B55" s="113">
        <v>148.58000000000001</v>
      </c>
      <c r="C55" s="114" t="s">
        <v>183</v>
      </c>
      <c r="D55" s="114" t="s">
        <v>190</v>
      </c>
      <c r="E55" s="115" t="s">
        <v>232</v>
      </c>
      <c r="F55" s="1"/>
    </row>
    <row r="56" spans="1:6" s="2" customFormat="1" x14ac:dyDescent="0.2">
      <c r="A56" s="112">
        <v>44948</v>
      </c>
      <c r="B56" s="113">
        <v>186.96</v>
      </c>
      <c r="C56" s="114" t="s">
        <v>183</v>
      </c>
      <c r="D56" s="114" t="s">
        <v>216</v>
      </c>
      <c r="E56" s="115" t="s">
        <v>232</v>
      </c>
      <c r="F56" s="1"/>
    </row>
    <row r="57" spans="1:6" s="2" customFormat="1" x14ac:dyDescent="0.2">
      <c r="A57" s="112">
        <v>45007</v>
      </c>
      <c r="B57" s="113">
        <v>285.51</v>
      </c>
      <c r="C57" s="114" t="s">
        <v>217</v>
      </c>
      <c r="D57" s="114" t="s">
        <v>216</v>
      </c>
      <c r="E57" s="115" t="s">
        <v>231</v>
      </c>
      <c r="F57" s="1"/>
    </row>
    <row r="58" spans="1:6" s="2" customFormat="1" x14ac:dyDescent="0.2">
      <c r="A58" s="112">
        <v>45007</v>
      </c>
      <c r="B58" s="113">
        <v>265.77999999999997</v>
      </c>
      <c r="C58" s="114" t="s">
        <v>218</v>
      </c>
      <c r="D58" s="114" t="s">
        <v>216</v>
      </c>
      <c r="E58" s="115" t="s">
        <v>225</v>
      </c>
      <c r="F58" s="1"/>
    </row>
    <row r="59" spans="1:6" s="2" customFormat="1" x14ac:dyDescent="0.2">
      <c r="A59" s="112">
        <v>45006</v>
      </c>
      <c r="B59" s="113">
        <v>280.27999999999997</v>
      </c>
      <c r="C59" s="114" t="s">
        <v>195</v>
      </c>
      <c r="D59" s="114" t="s">
        <v>190</v>
      </c>
      <c r="E59" s="115" t="s">
        <v>235</v>
      </c>
      <c r="F59" s="1"/>
    </row>
    <row r="60" spans="1:6" s="2" customFormat="1" x14ac:dyDescent="0.2">
      <c r="A60" s="112">
        <v>45016</v>
      </c>
      <c r="B60" s="113">
        <v>43.48</v>
      </c>
      <c r="C60" s="114" t="s">
        <v>192</v>
      </c>
      <c r="D60" s="114" t="s">
        <v>190</v>
      </c>
      <c r="E60" s="115" t="s">
        <v>231</v>
      </c>
      <c r="F60" s="1"/>
    </row>
    <row r="61" spans="1:6" s="2" customFormat="1" x14ac:dyDescent="0.2">
      <c r="A61" s="112">
        <v>45016</v>
      </c>
      <c r="B61" s="113">
        <v>335.58</v>
      </c>
      <c r="C61" s="114" t="s">
        <v>192</v>
      </c>
      <c r="D61" s="114" t="s">
        <v>190</v>
      </c>
      <c r="E61" s="115" t="s">
        <v>231</v>
      </c>
      <c r="F61" s="1"/>
    </row>
    <row r="62" spans="1:6" s="2" customFormat="1" x14ac:dyDescent="0.2">
      <c r="A62" s="112">
        <v>45031</v>
      </c>
      <c r="B62" s="113">
        <v>480.84</v>
      </c>
      <c r="C62" s="114" t="s">
        <v>193</v>
      </c>
      <c r="D62" s="114" t="s">
        <v>190</v>
      </c>
      <c r="E62" s="115" t="s">
        <v>229</v>
      </c>
      <c r="F62" s="1"/>
    </row>
    <row r="63" spans="1:6" s="2" customFormat="1" x14ac:dyDescent="0.2">
      <c r="A63" s="112">
        <v>45038</v>
      </c>
      <c r="B63" s="113">
        <v>445.47</v>
      </c>
      <c r="C63" s="114" t="s">
        <v>194</v>
      </c>
      <c r="D63" s="114" t="s">
        <v>190</v>
      </c>
      <c r="E63" s="115" t="s">
        <v>230</v>
      </c>
      <c r="F63" s="1"/>
    </row>
    <row r="64" spans="1:6" s="2" customFormat="1" x14ac:dyDescent="0.2">
      <c r="A64" s="112">
        <v>44804</v>
      </c>
      <c r="B64" s="113">
        <v>18.77</v>
      </c>
      <c r="C64" s="114" t="s">
        <v>201</v>
      </c>
      <c r="D64" s="114" t="s">
        <v>222</v>
      </c>
      <c r="E64" s="115" t="s">
        <v>227</v>
      </c>
      <c r="F64" s="1"/>
    </row>
    <row r="65" spans="1:6" s="2" customFormat="1" x14ac:dyDescent="0.2">
      <c r="A65" s="112">
        <v>44804</v>
      </c>
      <c r="B65" s="113">
        <v>16.78</v>
      </c>
      <c r="C65" s="114" t="s">
        <v>202</v>
      </c>
      <c r="D65" s="114" t="s">
        <v>222</v>
      </c>
      <c r="E65" s="115" t="s">
        <v>228</v>
      </c>
      <c r="F65" s="1"/>
    </row>
    <row r="66" spans="1:6" s="2" customFormat="1" x14ac:dyDescent="0.2">
      <c r="A66" s="112">
        <v>44804</v>
      </c>
      <c r="B66" s="113">
        <v>20.59</v>
      </c>
      <c r="C66" s="114" t="s">
        <v>203</v>
      </c>
      <c r="D66" s="114" t="s">
        <v>222</v>
      </c>
      <c r="E66" s="115" t="s">
        <v>236</v>
      </c>
      <c r="F66" s="1"/>
    </row>
    <row r="67" spans="1:6" s="2" customFormat="1" x14ac:dyDescent="0.2">
      <c r="A67" s="112">
        <v>44834</v>
      </c>
      <c r="B67" s="113">
        <v>34.14</v>
      </c>
      <c r="C67" s="114" t="s">
        <v>204</v>
      </c>
      <c r="D67" s="114" t="s">
        <v>222</v>
      </c>
      <c r="E67" s="115" t="s">
        <v>236</v>
      </c>
      <c r="F67" s="1"/>
    </row>
    <row r="68" spans="1:6" s="2" customFormat="1" x14ac:dyDescent="0.2">
      <c r="A68" s="112">
        <v>44834</v>
      </c>
      <c r="B68" s="113">
        <v>5.58</v>
      </c>
      <c r="C68" s="114" t="s">
        <v>204</v>
      </c>
      <c r="D68" s="114" t="s">
        <v>222</v>
      </c>
      <c r="E68" s="115" t="s">
        <v>236</v>
      </c>
      <c r="F68" s="1"/>
    </row>
    <row r="69" spans="1:6" s="2" customFormat="1" x14ac:dyDescent="0.2">
      <c r="A69" s="112">
        <v>44834</v>
      </c>
      <c r="B69" s="113">
        <v>17.23</v>
      </c>
      <c r="C69" s="114" t="s">
        <v>206</v>
      </c>
      <c r="D69" s="114" t="s">
        <v>222</v>
      </c>
      <c r="E69" s="115" t="s">
        <v>236</v>
      </c>
      <c r="F69" s="1"/>
    </row>
    <row r="70" spans="1:6" s="2" customFormat="1" x14ac:dyDescent="0.2">
      <c r="A70" s="112">
        <v>44834</v>
      </c>
      <c r="B70" s="113">
        <v>20.59</v>
      </c>
      <c r="C70" s="114" t="s">
        <v>203</v>
      </c>
      <c r="D70" s="114" t="s">
        <v>222</v>
      </c>
      <c r="E70" s="115" t="s">
        <v>236</v>
      </c>
      <c r="F70" s="1"/>
    </row>
    <row r="71" spans="1:6" s="2" customFormat="1" x14ac:dyDescent="0.2">
      <c r="A71" s="112">
        <v>44834</v>
      </c>
      <c r="B71" s="113">
        <v>37.5</v>
      </c>
      <c r="C71" s="114" t="s">
        <v>211</v>
      </c>
      <c r="D71" s="114" t="s">
        <v>222</v>
      </c>
      <c r="E71" s="115" t="s">
        <v>230</v>
      </c>
      <c r="F71" s="1"/>
    </row>
    <row r="72" spans="1:6" s="2" customFormat="1" x14ac:dyDescent="0.2">
      <c r="A72" s="112">
        <v>44834</v>
      </c>
      <c r="B72" s="113">
        <v>38.590000000000003</v>
      </c>
      <c r="C72" s="114" t="s">
        <v>212</v>
      </c>
      <c r="D72" s="114" t="s">
        <v>222</v>
      </c>
      <c r="E72" s="115" t="s">
        <v>230</v>
      </c>
      <c r="F72" s="1"/>
    </row>
    <row r="73" spans="1:6" s="2" customFormat="1" x14ac:dyDescent="0.2">
      <c r="A73" s="112">
        <v>44865</v>
      </c>
      <c r="B73" s="113">
        <v>16.93</v>
      </c>
      <c r="C73" s="114" t="s">
        <v>207</v>
      </c>
      <c r="D73" s="114" t="s">
        <v>222</v>
      </c>
      <c r="E73" s="115" t="s">
        <v>236</v>
      </c>
      <c r="F73" s="1"/>
    </row>
    <row r="74" spans="1:6" s="2" customFormat="1" x14ac:dyDescent="0.2">
      <c r="A74" s="112">
        <v>44865</v>
      </c>
      <c r="B74" s="113">
        <v>27.91</v>
      </c>
      <c r="C74" s="114" t="s">
        <v>203</v>
      </c>
      <c r="D74" s="114" t="s">
        <v>222</v>
      </c>
      <c r="E74" s="115" t="s">
        <v>236</v>
      </c>
      <c r="F74" s="1"/>
    </row>
    <row r="75" spans="1:6" s="2" customFormat="1" x14ac:dyDescent="0.2">
      <c r="A75" s="112">
        <v>44865</v>
      </c>
      <c r="B75" s="113">
        <v>31.26</v>
      </c>
      <c r="C75" s="114" t="s">
        <v>208</v>
      </c>
      <c r="D75" s="114" t="s">
        <v>222</v>
      </c>
      <c r="E75" s="115" t="s">
        <v>236</v>
      </c>
      <c r="F75" s="1"/>
    </row>
    <row r="76" spans="1:6" s="2" customFormat="1" x14ac:dyDescent="0.2">
      <c r="A76" s="112">
        <v>44865</v>
      </c>
      <c r="B76" s="113">
        <v>21.32</v>
      </c>
      <c r="C76" s="114" t="s">
        <v>209</v>
      </c>
      <c r="D76" s="114" t="s">
        <v>222</v>
      </c>
      <c r="E76" s="115" t="s">
        <v>236</v>
      </c>
      <c r="F76" s="1"/>
    </row>
    <row r="77" spans="1:6" s="2" customFormat="1" x14ac:dyDescent="0.2">
      <c r="A77" s="112">
        <v>44865</v>
      </c>
      <c r="B77" s="113">
        <v>17.66</v>
      </c>
      <c r="C77" s="114" t="s">
        <v>209</v>
      </c>
      <c r="D77" s="114" t="s">
        <v>222</v>
      </c>
      <c r="E77" s="115" t="s">
        <v>236</v>
      </c>
      <c r="F77" s="1"/>
    </row>
    <row r="78" spans="1:6" s="2" customFormat="1" x14ac:dyDescent="0.2">
      <c r="A78" s="112">
        <v>44865</v>
      </c>
      <c r="B78" s="113">
        <v>20.52</v>
      </c>
      <c r="C78" s="114" t="s">
        <v>203</v>
      </c>
      <c r="D78" s="114" t="s">
        <v>222</v>
      </c>
      <c r="E78" s="115" t="s">
        <v>236</v>
      </c>
      <c r="F78" s="1"/>
    </row>
    <row r="79" spans="1:6" s="2" customFormat="1" x14ac:dyDescent="0.2">
      <c r="A79" s="112">
        <v>44895</v>
      </c>
      <c r="B79" s="113">
        <v>17.66</v>
      </c>
      <c r="C79" s="114" t="s">
        <v>209</v>
      </c>
      <c r="D79" s="114" t="s">
        <v>222</v>
      </c>
      <c r="E79" s="115" t="s">
        <v>236</v>
      </c>
      <c r="F79" s="1"/>
    </row>
    <row r="80" spans="1:6" s="2" customFormat="1" x14ac:dyDescent="0.2">
      <c r="A80" s="112">
        <v>44895</v>
      </c>
      <c r="B80" s="113">
        <v>20.74</v>
      </c>
      <c r="C80" s="114" t="s">
        <v>203</v>
      </c>
      <c r="D80" s="114" t="s">
        <v>222</v>
      </c>
      <c r="E80" s="115" t="s">
        <v>236</v>
      </c>
      <c r="F80" s="1"/>
    </row>
    <row r="81" spans="1:6" s="2" customFormat="1" x14ac:dyDescent="0.2">
      <c r="A81" s="112">
        <v>44895</v>
      </c>
      <c r="B81" s="113">
        <v>19.86</v>
      </c>
      <c r="C81" s="114" t="s">
        <v>210</v>
      </c>
      <c r="D81" s="114" t="s">
        <v>222</v>
      </c>
      <c r="E81" s="115" t="s">
        <v>236</v>
      </c>
      <c r="F81" s="1"/>
    </row>
    <row r="82" spans="1:6" s="2" customFormat="1" x14ac:dyDescent="0.2">
      <c r="A82" s="112">
        <v>44926</v>
      </c>
      <c r="B82" s="113">
        <v>17.45</v>
      </c>
      <c r="C82" s="114" t="s">
        <v>209</v>
      </c>
      <c r="D82" s="114" t="s">
        <v>222</v>
      </c>
      <c r="E82" s="115" t="s">
        <v>236</v>
      </c>
      <c r="F82" s="1"/>
    </row>
    <row r="83" spans="1:6" s="2" customFormat="1" x14ac:dyDescent="0.2">
      <c r="A83" s="112">
        <v>44985</v>
      </c>
      <c r="B83" s="113">
        <v>19.649999999999999</v>
      </c>
      <c r="C83" s="114" t="s">
        <v>209</v>
      </c>
      <c r="D83" s="114" t="s">
        <v>222</v>
      </c>
      <c r="E83" s="115" t="s">
        <v>236</v>
      </c>
      <c r="F83" s="1"/>
    </row>
    <row r="84" spans="1:6" s="2" customFormat="1" x14ac:dyDescent="0.2">
      <c r="A84" s="112">
        <v>44985</v>
      </c>
      <c r="B84" s="113">
        <v>24.04</v>
      </c>
      <c r="C84" s="114" t="s">
        <v>203</v>
      </c>
      <c r="D84" s="114" t="s">
        <v>222</v>
      </c>
      <c r="E84" s="115" t="s">
        <v>236</v>
      </c>
      <c r="F84" s="1"/>
    </row>
    <row r="85" spans="1:6" s="2" customFormat="1" x14ac:dyDescent="0.2">
      <c r="A85" s="112">
        <v>44985</v>
      </c>
      <c r="B85" s="113">
        <v>18.97</v>
      </c>
      <c r="C85" s="114" t="s">
        <v>209</v>
      </c>
      <c r="D85" s="114" t="s">
        <v>222</v>
      </c>
      <c r="E85" s="115" t="s">
        <v>236</v>
      </c>
      <c r="F85" s="1"/>
    </row>
    <row r="86" spans="1:6" s="2" customFormat="1" x14ac:dyDescent="0.2">
      <c r="A86" s="112">
        <v>45016</v>
      </c>
      <c r="B86" s="113">
        <v>9.8699999999999992</v>
      </c>
      <c r="C86" s="114" t="s">
        <v>205</v>
      </c>
      <c r="D86" s="114" t="s">
        <v>222</v>
      </c>
      <c r="E86" s="115" t="s">
        <v>236</v>
      </c>
      <c r="F86" s="1"/>
    </row>
    <row r="87" spans="1:6" s="2" customFormat="1" x14ac:dyDescent="0.2">
      <c r="A87" s="112">
        <v>45016</v>
      </c>
      <c r="B87" s="113">
        <v>18.53</v>
      </c>
      <c r="C87" s="114" t="s">
        <v>209</v>
      </c>
      <c r="D87" s="114" t="s">
        <v>222</v>
      </c>
      <c r="E87" s="115" t="s">
        <v>236</v>
      </c>
      <c r="F87" s="1"/>
    </row>
    <row r="88" spans="1:6" s="2" customFormat="1" x14ac:dyDescent="0.2">
      <c r="A88" s="112">
        <v>45016</v>
      </c>
      <c r="B88" s="113">
        <v>20.92</v>
      </c>
      <c r="C88" s="114" t="s">
        <v>203</v>
      </c>
      <c r="D88" s="114" t="s">
        <v>222</v>
      </c>
      <c r="E88" s="115" t="s">
        <v>236</v>
      </c>
      <c r="F88" s="1"/>
    </row>
    <row r="89" spans="1:6" s="2" customFormat="1" x14ac:dyDescent="0.2">
      <c r="A89" s="112">
        <v>45016</v>
      </c>
      <c r="B89" s="113">
        <v>19.649999999999999</v>
      </c>
      <c r="C89" s="114" t="s">
        <v>209</v>
      </c>
      <c r="D89" s="114" t="s">
        <v>222</v>
      </c>
      <c r="E89" s="115" t="s">
        <v>236</v>
      </c>
      <c r="F89" s="1"/>
    </row>
    <row r="90" spans="1:6" s="2" customFormat="1" x14ac:dyDescent="0.2">
      <c r="A90" s="112">
        <v>45038</v>
      </c>
      <c r="B90" s="113">
        <v>65.739999999999995</v>
      </c>
      <c r="C90" s="114" t="s">
        <v>194</v>
      </c>
      <c r="D90" s="114" t="s">
        <v>221</v>
      </c>
      <c r="E90" s="115" t="s">
        <v>230</v>
      </c>
      <c r="F90" s="1"/>
    </row>
    <row r="91" spans="1:6" s="2" customFormat="1" x14ac:dyDescent="0.2">
      <c r="A91" s="112">
        <v>44993</v>
      </c>
      <c r="B91" s="113">
        <v>209</v>
      </c>
      <c r="C91" s="114" t="s">
        <v>239</v>
      </c>
      <c r="D91" s="114" t="s">
        <v>221</v>
      </c>
      <c r="E91" s="115" t="s">
        <v>225</v>
      </c>
      <c r="F91" s="1"/>
    </row>
    <row r="92" spans="1:6" s="2" customFormat="1" x14ac:dyDescent="0.2">
      <c r="A92" s="112">
        <v>44764</v>
      </c>
      <c r="B92" s="113">
        <v>92</v>
      </c>
      <c r="C92" s="114" t="s">
        <v>175</v>
      </c>
      <c r="D92" s="114" t="s">
        <v>221</v>
      </c>
      <c r="E92" s="115" t="s">
        <v>225</v>
      </c>
      <c r="F92" s="1"/>
    </row>
    <row r="93" spans="1:6" s="2" customFormat="1" x14ac:dyDescent="0.2">
      <c r="A93" s="112">
        <v>44903</v>
      </c>
      <c r="B93" s="113">
        <v>240.78</v>
      </c>
      <c r="C93" s="114" t="s">
        <v>220</v>
      </c>
      <c r="D93" s="114" t="s">
        <v>221</v>
      </c>
      <c r="E93" s="115" t="s">
        <v>226</v>
      </c>
      <c r="F93" s="1"/>
    </row>
    <row r="94" spans="1:6" s="2" customFormat="1" x14ac:dyDescent="0.2">
      <c r="A94" s="112">
        <v>44903</v>
      </c>
      <c r="B94" s="113">
        <v>110</v>
      </c>
      <c r="C94" s="114" t="s">
        <v>220</v>
      </c>
      <c r="D94" s="114" t="s">
        <v>221</v>
      </c>
      <c r="E94" s="115" t="s">
        <v>226</v>
      </c>
      <c r="F94" s="1"/>
    </row>
    <row r="95" spans="1:6" s="2" customFormat="1" x14ac:dyDescent="0.2">
      <c r="A95" s="112">
        <v>44903</v>
      </c>
      <c r="B95" s="113">
        <v>54.31</v>
      </c>
      <c r="C95" s="114" t="s">
        <v>220</v>
      </c>
      <c r="D95" s="114" t="s">
        <v>221</v>
      </c>
      <c r="E95" s="115" t="s">
        <v>226</v>
      </c>
      <c r="F95" s="1"/>
    </row>
    <row r="96" spans="1:6" s="2" customFormat="1" x14ac:dyDescent="0.2">
      <c r="A96" s="112">
        <v>44957</v>
      </c>
      <c r="B96" s="113">
        <v>7</v>
      </c>
      <c r="C96" s="114" t="s">
        <v>224</v>
      </c>
      <c r="D96" s="114" t="s">
        <v>237</v>
      </c>
      <c r="E96" s="115" t="s">
        <v>237</v>
      </c>
      <c r="F96" s="1"/>
    </row>
    <row r="97" spans="1:6" s="2" customFormat="1" x14ac:dyDescent="0.2">
      <c r="A97" s="112">
        <v>44993</v>
      </c>
      <c r="B97" s="113">
        <v>170.68</v>
      </c>
      <c r="C97" s="114" t="s">
        <v>224</v>
      </c>
      <c r="D97" s="114" t="s">
        <v>243</v>
      </c>
      <c r="E97" s="115" t="s">
        <v>237</v>
      </c>
      <c r="F97" s="1"/>
    </row>
    <row r="98" spans="1:6" s="2" customFormat="1" x14ac:dyDescent="0.2">
      <c r="A98" s="112">
        <v>45024</v>
      </c>
      <c r="B98" s="113">
        <v>403.72</v>
      </c>
      <c r="C98" s="114" t="s">
        <v>224</v>
      </c>
      <c r="D98" s="114" t="s">
        <v>242</v>
      </c>
      <c r="E98" s="115" t="s">
        <v>237</v>
      </c>
      <c r="F98" s="1"/>
    </row>
    <row r="99" spans="1:6" s="2" customFormat="1" x14ac:dyDescent="0.2">
      <c r="A99" s="112">
        <v>45030</v>
      </c>
      <c r="B99" s="113">
        <v>19.350000000000001</v>
      </c>
      <c r="C99" s="114" t="s">
        <v>209</v>
      </c>
      <c r="D99" s="114" t="s">
        <v>222</v>
      </c>
      <c r="E99" s="115" t="s">
        <v>236</v>
      </c>
      <c r="F99" s="1"/>
    </row>
    <row r="100" spans="1:6" s="2" customFormat="1" x14ac:dyDescent="0.2">
      <c r="A100" s="112">
        <v>45031</v>
      </c>
      <c r="B100" s="113">
        <v>25.56</v>
      </c>
      <c r="C100" s="114" t="s">
        <v>203</v>
      </c>
      <c r="D100" s="114" t="s">
        <v>222</v>
      </c>
      <c r="E100" s="115" t="s">
        <v>236</v>
      </c>
      <c r="F100" s="1"/>
    </row>
    <row r="101" spans="1:6" s="2" customFormat="1" x14ac:dyDescent="0.2">
      <c r="A101" s="112">
        <v>45061</v>
      </c>
      <c r="B101" s="113">
        <v>152.16999999999999</v>
      </c>
      <c r="C101" s="114" t="s">
        <v>245</v>
      </c>
      <c r="D101" s="114" t="s">
        <v>244</v>
      </c>
      <c r="E101" s="115" t="s">
        <v>230</v>
      </c>
      <c r="F101" s="1"/>
    </row>
    <row r="102" spans="1:6" s="2" customFormat="1" x14ac:dyDescent="0.2">
      <c r="A102" s="112">
        <v>45061</v>
      </c>
      <c r="B102" s="113">
        <v>59.02</v>
      </c>
      <c r="C102" s="114" t="s">
        <v>245</v>
      </c>
      <c r="D102" s="114" t="s">
        <v>221</v>
      </c>
      <c r="E102" s="115" t="s">
        <v>230</v>
      </c>
      <c r="F102" s="1"/>
    </row>
    <row r="103" spans="1:6" x14ac:dyDescent="0.2">
      <c r="A103" s="103"/>
      <c r="B103" s="104"/>
      <c r="C103" s="105"/>
      <c r="D103" s="105"/>
      <c r="E103" s="106"/>
      <c r="F103" s="17"/>
    </row>
    <row r="104" spans="1:6" ht="10.5" customHeight="1" x14ac:dyDescent="0.2">
      <c r="A104" s="70" t="s">
        <v>127</v>
      </c>
      <c r="B104" s="71">
        <f>SUM(B23:B103)</f>
        <v>13831.310000000001</v>
      </c>
      <c r="C104" s="123" t="str">
        <f>IF(SUBTOTAL(3,B23:B103)=SUBTOTAL(103,B23:B103),'Summary and sign-off'!$A$48,'Summary and sign-off'!$A$49)</f>
        <v>Check - there are no hidden rows with data</v>
      </c>
      <c r="D104" s="134" t="str">
        <f>IF('Summary and sign-off'!F56='Summary and sign-off'!F54,'Summary and sign-off'!A51,'Summary and sign-off'!A50)</f>
        <v>Check - each entry provides sufficient information</v>
      </c>
      <c r="E104" s="134"/>
      <c r="F104" s="17"/>
    </row>
    <row r="105" spans="1:6" ht="24.75" customHeight="1" x14ac:dyDescent="0.2">
      <c r="A105" s="17"/>
      <c r="B105" s="19"/>
      <c r="C105" s="17"/>
      <c r="D105" s="17"/>
      <c r="E105" s="17"/>
      <c r="F105" s="17"/>
    </row>
    <row r="106" spans="1:6" ht="27" customHeight="1" x14ac:dyDescent="0.2">
      <c r="A106" s="136" t="s">
        <v>128</v>
      </c>
      <c r="B106" s="136"/>
      <c r="C106" s="136"/>
      <c r="D106" s="136"/>
      <c r="E106" s="136"/>
      <c r="F106" s="28"/>
    </row>
    <row r="107" spans="1:6" s="2" customFormat="1" ht="25.5" x14ac:dyDescent="0.2">
      <c r="A107" s="24" t="s">
        <v>119</v>
      </c>
      <c r="B107" s="24" t="s">
        <v>63</v>
      </c>
      <c r="C107" s="24" t="s">
        <v>129</v>
      </c>
      <c r="D107" s="24" t="s">
        <v>130</v>
      </c>
      <c r="E107" s="24" t="s">
        <v>123</v>
      </c>
      <c r="F107" s="1"/>
    </row>
    <row r="108" spans="1:6" s="2" customFormat="1" x14ac:dyDescent="0.2">
      <c r="A108" s="112">
        <v>44834</v>
      </c>
      <c r="B108" s="113">
        <v>6.08</v>
      </c>
      <c r="C108" s="114" t="s">
        <v>250</v>
      </c>
      <c r="D108" s="114" t="s">
        <v>222</v>
      </c>
      <c r="E108" s="115" t="s">
        <v>236</v>
      </c>
      <c r="F108" s="1"/>
    </row>
    <row r="109" spans="1:6" s="2" customFormat="1" x14ac:dyDescent="0.2">
      <c r="A109" s="112">
        <v>44834</v>
      </c>
      <c r="B109" s="113">
        <v>8.7100000000000009</v>
      </c>
      <c r="C109" s="114" t="s">
        <v>248</v>
      </c>
      <c r="D109" s="114" t="s">
        <v>222</v>
      </c>
      <c r="E109" s="115" t="s">
        <v>236</v>
      </c>
      <c r="F109" s="1"/>
    </row>
    <row r="110" spans="1:6" s="2" customFormat="1" ht="25.5" x14ac:dyDescent="0.2">
      <c r="A110" s="112">
        <v>45042</v>
      </c>
      <c r="B110" s="113">
        <v>11.3</v>
      </c>
      <c r="C110" s="114" t="s">
        <v>251</v>
      </c>
      <c r="D110" s="114" t="s">
        <v>222</v>
      </c>
      <c r="E110" s="115" t="s">
        <v>236</v>
      </c>
      <c r="F110" s="1"/>
    </row>
    <row r="111" spans="1:6" s="2" customFormat="1" ht="25.5" x14ac:dyDescent="0.2">
      <c r="A111" s="112">
        <v>45042</v>
      </c>
      <c r="B111" s="113">
        <v>13.17</v>
      </c>
      <c r="C111" s="114" t="s">
        <v>251</v>
      </c>
      <c r="D111" s="114" t="s">
        <v>222</v>
      </c>
      <c r="E111" s="115" t="s">
        <v>236</v>
      </c>
      <c r="F111" s="1"/>
    </row>
    <row r="112" spans="1:6" ht="19.5" customHeight="1" x14ac:dyDescent="0.2">
      <c r="A112" s="93"/>
      <c r="B112" s="94"/>
      <c r="C112" s="95"/>
      <c r="D112" s="95"/>
      <c r="E112" s="96"/>
      <c r="F112" s="17"/>
    </row>
    <row r="113" spans="1:6" ht="10.5" customHeight="1" x14ac:dyDescent="0.2">
      <c r="A113" s="70" t="s">
        <v>131</v>
      </c>
      <c r="B113" s="71">
        <f>SUM(B108:B112)</f>
        <v>39.260000000000005</v>
      </c>
      <c r="C113" s="123" t="str">
        <f>IF(SUBTOTAL(3,B108:B112)=SUBTOTAL(103,B108:B112),'Summary and sign-off'!$A$48,'Summary and sign-off'!$A$49)</f>
        <v>Check - there are no hidden rows with data</v>
      </c>
      <c r="D113" s="134" t="str">
        <f>IF('Summary and sign-off'!F57='Summary and sign-off'!F54,'Summary and sign-off'!A51,'Summary and sign-off'!A50)</f>
        <v>Check - each entry provides sufficient information</v>
      </c>
      <c r="E113" s="134"/>
      <c r="F113" s="17"/>
    </row>
    <row r="114" spans="1:6" ht="34.5" customHeight="1" x14ac:dyDescent="0.2">
      <c r="A114" s="17"/>
      <c r="B114" s="57"/>
      <c r="C114" s="19"/>
      <c r="D114" s="17"/>
      <c r="E114" s="17"/>
      <c r="F114" s="17"/>
    </row>
    <row r="115" spans="1:6" ht="15" x14ac:dyDescent="0.2">
      <c r="A115" s="31" t="s">
        <v>132</v>
      </c>
      <c r="B115" s="58">
        <f>B19+B104+B113</f>
        <v>20938.64</v>
      </c>
      <c r="C115" s="32"/>
      <c r="D115" s="32"/>
      <c r="E115" s="32"/>
      <c r="F115" s="17"/>
    </row>
    <row r="116" spans="1:6" x14ac:dyDescent="0.2">
      <c r="A116" s="17"/>
      <c r="B116" s="19"/>
      <c r="C116" s="17"/>
      <c r="D116" s="17"/>
      <c r="E116" s="17"/>
      <c r="F116" s="17"/>
    </row>
    <row r="117" spans="1:6" ht="12.6" customHeight="1" x14ac:dyDescent="0.2">
      <c r="A117" s="18" t="s">
        <v>74</v>
      </c>
      <c r="B117" s="19"/>
      <c r="C117" s="17"/>
      <c r="D117" s="17"/>
      <c r="E117" s="17"/>
      <c r="F117" s="17"/>
    </row>
    <row r="118" spans="1:6" ht="12.95" customHeight="1" x14ac:dyDescent="0.2">
      <c r="A118" s="20" t="s">
        <v>133</v>
      </c>
      <c r="F118" s="17"/>
    </row>
    <row r="119" spans="1:6" x14ac:dyDescent="0.2">
      <c r="A119" s="20" t="s">
        <v>134</v>
      </c>
      <c r="B119" s="17"/>
      <c r="D119" s="17"/>
      <c r="F119" s="17"/>
    </row>
    <row r="120" spans="1:6" x14ac:dyDescent="0.2">
      <c r="A120" s="20" t="s">
        <v>135</v>
      </c>
      <c r="F120" s="17"/>
    </row>
    <row r="121" spans="1:6" ht="12.95" customHeight="1" x14ac:dyDescent="0.2">
      <c r="A121" s="20" t="s">
        <v>80</v>
      </c>
      <c r="B121" s="19"/>
      <c r="C121" s="17"/>
      <c r="D121" s="17"/>
      <c r="E121" s="17"/>
      <c r="F121" s="17"/>
    </row>
    <row r="122" spans="1:6" x14ac:dyDescent="0.2">
      <c r="A122" s="20" t="s">
        <v>136</v>
      </c>
      <c r="B122" s="17"/>
      <c r="D122" s="17"/>
      <c r="F122" s="17"/>
    </row>
    <row r="123" spans="1:6" x14ac:dyDescent="0.2">
      <c r="A123" s="20" t="s">
        <v>137</v>
      </c>
      <c r="F123" s="17"/>
    </row>
    <row r="124" spans="1:6" x14ac:dyDescent="0.2">
      <c r="A124" s="20" t="s">
        <v>138</v>
      </c>
      <c r="B124" s="20"/>
      <c r="C124" s="20"/>
      <c r="D124" s="20"/>
      <c r="F124" s="17"/>
    </row>
    <row r="125" spans="1:6" hidden="1" x14ac:dyDescent="0.2">
      <c r="A125" s="26"/>
      <c r="B125" s="17"/>
      <c r="C125" s="17"/>
      <c r="D125" s="17"/>
      <c r="E125" s="17"/>
      <c r="F125" s="17"/>
    </row>
    <row r="126" spans="1:6" x14ac:dyDescent="0.2">
      <c r="A126" s="26"/>
      <c r="B126" s="17"/>
      <c r="C126" s="17"/>
      <c r="D126" s="17"/>
      <c r="E126" s="17"/>
    </row>
    <row r="127" spans="1:6" x14ac:dyDescent="0.2"/>
    <row r="128" spans="1:6" x14ac:dyDescent="0.2"/>
    <row r="129" spans="1:6" x14ac:dyDescent="0.2"/>
    <row r="130" spans="1:6" ht="12.75" hidden="1" customHeight="1" x14ac:dyDescent="0.2"/>
    <row r="131" spans="1:6" x14ac:dyDescent="0.2"/>
    <row r="132" spans="1:6" x14ac:dyDescent="0.2"/>
    <row r="133" spans="1:6" hidden="1" x14ac:dyDescent="0.2">
      <c r="F133" s="17"/>
    </row>
    <row r="134" spans="1:6" hidden="1" x14ac:dyDescent="0.2">
      <c r="A134" s="26"/>
      <c r="B134" s="17"/>
      <c r="C134" s="17"/>
      <c r="D134" s="17"/>
      <c r="E134" s="17"/>
      <c r="F134" s="17"/>
    </row>
    <row r="135" spans="1:6" hidden="1" x14ac:dyDescent="0.2">
      <c r="A135" s="26"/>
      <c r="B135" s="17"/>
      <c r="C135" s="17"/>
      <c r="D135" s="17"/>
      <c r="E135" s="17"/>
      <c r="F135" s="17"/>
    </row>
    <row r="136" spans="1:6" hidden="1" x14ac:dyDescent="0.2">
      <c r="A136" s="26"/>
      <c r="B136" s="17"/>
      <c r="C136" s="17"/>
      <c r="D136" s="17"/>
      <c r="E136" s="17"/>
      <c r="F136" s="17"/>
    </row>
    <row r="137" spans="1:6" hidden="1" x14ac:dyDescent="0.2">
      <c r="A137" s="26"/>
      <c r="B137" s="17"/>
      <c r="C137" s="17"/>
      <c r="D137" s="17"/>
      <c r="E137" s="17"/>
      <c r="F137" s="17"/>
    </row>
    <row r="138" spans="1:6" hidden="1" x14ac:dyDescent="0.2">
      <c r="A138" s="26"/>
      <c r="B138" s="17"/>
      <c r="C138" s="17"/>
      <c r="D138" s="17"/>
      <c r="E138" s="17"/>
    </row>
    <row r="139" spans="1:6" x14ac:dyDescent="0.2"/>
    <row r="140" spans="1:6" x14ac:dyDescent="0.2"/>
    <row r="141" spans="1:6" x14ac:dyDescent="0.2"/>
    <row r="142" spans="1:6" x14ac:dyDescent="0.2"/>
    <row r="143" spans="1:6" x14ac:dyDescent="0.2"/>
    <row r="144" spans="1:6"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sheetData>
  <sheetProtection sheet="1" formatCells="0" formatRows="0" insertColumns="0" insertRows="0" deleteRows="0"/>
  <mergeCells count="15">
    <mergeCell ref="B7:E7"/>
    <mergeCell ref="B5:E5"/>
    <mergeCell ref="D113:E113"/>
    <mergeCell ref="A1:E1"/>
    <mergeCell ref="A21:E21"/>
    <mergeCell ref="A106:E106"/>
    <mergeCell ref="B2:E2"/>
    <mergeCell ref="B3:E3"/>
    <mergeCell ref="B4:E4"/>
    <mergeCell ref="A8:E8"/>
    <mergeCell ref="A9:E9"/>
    <mergeCell ref="B6:E6"/>
    <mergeCell ref="D19:E19"/>
    <mergeCell ref="D104:E104"/>
    <mergeCell ref="A10:E10"/>
  </mergeCells>
  <dataValidations xWindow="150" yWindow="773"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3 A12 A108 A112 A10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7 A22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09:A111 A13:A18 A24:A102"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0" yWindow="77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B12:B18 B23:B103 B108:B112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6" sqref="B6:E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35" t="s">
        <v>110</v>
      </c>
      <c r="B1" s="135"/>
      <c r="C1" s="135"/>
      <c r="D1" s="135"/>
      <c r="E1" s="135"/>
    </row>
    <row r="2" spans="1:6" ht="21" customHeight="1" x14ac:dyDescent="0.2">
      <c r="A2" s="3" t="s">
        <v>111</v>
      </c>
      <c r="B2" s="133" t="str">
        <f>'Summary and sign-off'!B2:F2</f>
        <v>Te Arawhiti</v>
      </c>
      <c r="C2" s="133"/>
      <c r="D2" s="133"/>
      <c r="E2" s="133"/>
    </row>
    <row r="3" spans="1:6" ht="31.5" x14ac:dyDescent="0.2">
      <c r="A3" s="3" t="s">
        <v>112</v>
      </c>
      <c r="B3" s="133" t="str">
        <f>'Summary and sign-off'!B3:F3</f>
        <v>Glenn Webber</v>
      </c>
      <c r="C3" s="133"/>
      <c r="D3" s="133"/>
      <c r="E3" s="133"/>
    </row>
    <row r="4" spans="1:6" ht="21" customHeight="1" x14ac:dyDescent="0.2">
      <c r="A4" s="3" t="s">
        <v>113</v>
      </c>
      <c r="B4" s="133">
        <f>'Summary and sign-off'!B4:F4</f>
        <v>44743</v>
      </c>
      <c r="C4" s="133"/>
      <c r="D4" s="133"/>
      <c r="E4" s="133"/>
    </row>
    <row r="5" spans="1:6" ht="21" customHeight="1" x14ac:dyDescent="0.2">
      <c r="A5" s="3" t="s">
        <v>114</v>
      </c>
      <c r="B5" s="133">
        <f>'Summary and sign-off'!B5:F5</f>
        <v>45107</v>
      </c>
      <c r="C5" s="133"/>
      <c r="D5" s="133"/>
      <c r="E5" s="133"/>
    </row>
    <row r="6" spans="1:6" ht="21" customHeight="1" x14ac:dyDescent="0.2">
      <c r="A6" s="3" t="s">
        <v>115</v>
      </c>
      <c r="B6" s="128" t="s">
        <v>81</v>
      </c>
      <c r="C6" s="128"/>
      <c r="D6" s="128"/>
      <c r="E6" s="128"/>
    </row>
    <row r="7" spans="1:6" ht="21" customHeight="1" x14ac:dyDescent="0.2">
      <c r="A7" s="3" t="s">
        <v>56</v>
      </c>
      <c r="B7" s="128" t="s">
        <v>84</v>
      </c>
      <c r="C7" s="128"/>
      <c r="D7" s="128"/>
      <c r="E7" s="128"/>
    </row>
    <row r="8" spans="1:6" ht="35.25" customHeight="1" x14ac:dyDescent="0.25">
      <c r="A8" s="144" t="s">
        <v>139</v>
      </c>
      <c r="B8" s="144"/>
      <c r="C8" s="145"/>
      <c r="D8" s="145"/>
      <c r="E8" s="145"/>
      <c r="F8" s="27"/>
    </row>
    <row r="9" spans="1:6" ht="35.25" customHeight="1" x14ac:dyDescent="0.25">
      <c r="A9" s="142" t="s">
        <v>140</v>
      </c>
      <c r="B9" s="143"/>
      <c r="C9" s="143"/>
      <c r="D9" s="143"/>
      <c r="E9" s="143"/>
      <c r="F9" s="27"/>
    </row>
    <row r="10" spans="1:6" ht="27" customHeight="1" x14ac:dyDescent="0.2">
      <c r="A10" s="24" t="s">
        <v>141</v>
      </c>
      <c r="B10" s="24" t="s">
        <v>63</v>
      </c>
      <c r="C10" s="24" t="s">
        <v>142</v>
      </c>
      <c r="D10" s="24" t="s">
        <v>143</v>
      </c>
      <c r="E10" s="24" t="s">
        <v>123</v>
      </c>
      <c r="F10" s="20"/>
    </row>
    <row r="11" spans="1:6" s="2" customFormat="1" x14ac:dyDescent="0.2"/>
    <row r="12" spans="1:6" s="2" customFormat="1" x14ac:dyDescent="0.2">
      <c r="A12" s="112">
        <v>44985</v>
      </c>
      <c r="B12" s="113">
        <v>12.66</v>
      </c>
      <c r="C12" s="117" t="s">
        <v>196</v>
      </c>
      <c r="D12" s="117" t="s">
        <v>200</v>
      </c>
      <c r="E12" s="118" t="s">
        <v>191</v>
      </c>
    </row>
    <row r="13" spans="1:6" s="2" customFormat="1" x14ac:dyDescent="0.2">
      <c r="A13" s="112">
        <v>44986</v>
      </c>
      <c r="B13" s="113">
        <v>660.54</v>
      </c>
      <c r="C13" s="117" t="s">
        <v>197</v>
      </c>
      <c r="D13" s="117" t="s">
        <v>199</v>
      </c>
      <c r="E13" s="118" t="s">
        <v>191</v>
      </c>
    </row>
    <row r="14" spans="1:6" s="2" customFormat="1" x14ac:dyDescent="0.2">
      <c r="A14" s="112">
        <v>45008</v>
      </c>
      <c r="B14" s="113">
        <v>210.56</v>
      </c>
      <c r="C14" s="117" t="s">
        <v>198</v>
      </c>
      <c r="D14" s="117" t="s">
        <v>199</v>
      </c>
      <c r="E14" s="118" t="s">
        <v>191</v>
      </c>
    </row>
    <row r="15" spans="1:6" s="2" customFormat="1" ht="11.25" hidden="1" customHeight="1" x14ac:dyDescent="0.2">
      <c r="A15" s="97"/>
      <c r="B15" s="94"/>
      <c r="C15" s="98"/>
      <c r="D15" s="98"/>
      <c r="E15" s="99"/>
    </row>
    <row r="16" spans="1:6" ht="34.5" customHeight="1" x14ac:dyDescent="0.2">
      <c r="A16" s="53" t="s">
        <v>144</v>
      </c>
      <c r="B16" s="62">
        <f>SUM(B12:B15)</f>
        <v>883.76</v>
      </c>
      <c r="C16" s="69" t="str">
        <f>IF(SUBTOTAL(3,B12:B15)=SUBTOTAL(103,B12:B15),'Summary and sign-off'!$A$48,'Summary and sign-off'!$A$49)</f>
        <v>Check - there are no hidden rows with data</v>
      </c>
      <c r="D16" s="134" t="str">
        <f>IF('Summary and sign-off'!F58='Summary and sign-off'!F54,'Summary and sign-off'!A51,'Summary and sign-off'!A50)</f>
        <v>Check - each entry provides sufficient information</v>
      </c>
      <c r="E16" s="134"/>
      <c r="F16" s="2"/>
    </row>
    <row r="17" spans="1:6" x14ac:dyDescent="0.2">
      <c r="A17" s="18"/>
      <c r="B17" s="17"/>
      <c r="C17" s="17"/>
      <c r="D17" s="17"/>
      <c r="E17" s="17"/>
    </row>
    <row r="18" spans="1:6" x14ac:dyDescent="0.2">
      <c r="A18" s="18" t="s">
        <v>74</v>
      </c>
      <c r="B18" s="19"/>
      <c r="C18" s="17"/>
      <c r="D18" s="17"/>
      <c r="E18" s="17"/>
    </row>
    <row r="19" spans="1:6" ht="12.75" customHeight="1" x14ac:dyDescent="0.2">
      <c r="A19" s="20" t="s">
        <v>145</v>
      </c>
      <c r="B19" s="20"/>
      <c r="C19" s="20"/>
      <c r="D19" s="20"/>
      <c r="E19" s="20"/>
    </row>
    <row r="20" spans="1:6" x14ac:dyDescent="0.2">
      <c r="A20" s="20" t="s">
        <v>146</v>
      </c>
      <c r="B20" s="20"/>
      <c r="C20" s="28"/>
      <c r="D20" s="28"/>
      <c r="E20" s="28"/>
    </row>
    <row r="21" spans="1:6" x14ac:dyDescent="0.2">
      <c r="A21" s="20" t="s">
        <v>80</v>
      </c>
      <c r="B21" s="19"/>
      <c r="C21" s="17"/>
      <c r="D21" s="17"/>
      <c r="E21" s="17"/>
      <c r="F21" s="17"/>
    </row>
    <row r="22" spans="1:6" x14ac:dyDescent="0.2">
      <c r="A22" s="20" t="s">
        <v>147</v>
      </c>
      <c r="B22" s="20"/>
      <c r="C22" s="28"/>
      <c r="D22" s="28"/>
      <c r="E22" s="28"/>
    </row>
    <row r="23" spans="1:6" ht="12.75" customHeight="1" x14ac:dyDescent="0.2">
      <c r="A23" s="20" t="s">
        <v>148</v>
      </c>
      <c r="B23" s="20"/>
      <c r="C23" s="22"/>
      <c r="D23" s="22"/>
      <c r="E23" s="22"/>
    </row>
    <row r="24" spans="1:6" x14ac:dyDescent="0.2">
      <c r="A24" s="17"/>
      <c r="B24" s="17"/>
      <c r="C24" s="17"/>
      <c r="D24" s="17"/>
      <c r="E24" s="17"/>
    </row>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6:E1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5"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B12:B15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6" sqref="B6:E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35" t="s">
        <v>110</v>
      </c>
      <c r="B1" s="135"/>
      <c r="C1" s="135"/>
      <c r="D1" s="135"/>
      <c r="E1" s="135"/>
    </row>
    <row r="2" spans="1:6" ht="21" customHeight="1" x14ac:dyDescent="0.2">
      <c r="A2" s="3" t="s">
        <v>111</v>
      </c>
      <c r="B2" s="133" t="str">
        <f>'Summary and sign-off'!B2:F2</f>
        <v>Te Arawhiti</v>
      </c>
      <c r="C2" s="133"/>
      <c r="D2" s="133"/>
      <c r="E2" s="133"/>
    </row>
    <row r="3" spans="1:6" ht="31.5" x14ac:dyDescent="0.2">
      <c r="A3" s="3" t="s">
        <v>149</v>
      </c>
      <c r="B3" s="133" t="str">
        <f>'Summary and sign-off'!B3:F3</f>
        <v>Glenn Webber</v>
      </c>
      <c r="C3" s="133"/>
      <c r="D3" s="133"/>
      <c r="E3" s="133"/>
    </row>
    <row r="4" spans="1:6" ht="21" customHeight="1" x14ac:dyDescent="0.2">
      <c r="A4" s="3" t="s">
        <v>113</v>
      </c>
      <c r="B4" s="133">
        <f>'Summary and sign-off'!B4:F4</f>
        <v>44743</v>
      </c>
      <c r="C4" s="133"/>
      <c r="D4" s="133"/>
      <c r="E4" s="133"/>
    </row>
    <row r="5" spans="1:6" ht="21" customHeight="1" x14ac:dyDescent="0.2">
      <c r="A5" s="3" t="s">
        <v>114</v>
      </c>
      <c r="B5" s="133">
        <f>'Summary and sign-off'!B5:F5</f>
        <v>45107</v>
      </c>
      <c r="C5" s="133"/>
      <c r="D5" s="133"/>
      <c r="E5" s="133"/>
    </row>
    <row r="6" spans="1:6" ht="21" customHeight="1" x14ac:dyDescent="0.2">
      <c r="A6" s="3" t="s">
        <v>115</v>
      </c>
      <c r="B6" s="128" t="s">
        <v>81</v>
      </c>
      <c r="C6" s="128"/>
      <c r="D6" s="128"/>
      <c r="E6" s="128"/>
      <c r="F6" s="23"/>
    </row>
    <row r="7" spans="1:6" ht="21" customHeight="1" x14ac:dyDescent="0.2">
      <c r="A7" s="3" t="s">
        <v>56</v>
      </c>
      <c r="B7" s="128" t="s">
        <v>84</v>
      </c>
      <c r="C7" s="128"/>
      <c r="D7" s="128"/>
      <c r="E7" s="128"/>
      <c r="F7" s="23"/>
    </row>
    <row r="8" spans="1:6" ht="35.25" customHeight="1" x14ac:dyDescent="0.2">
      <c r="A8" s="138" t="s">
        <v>150</v>
      </c>
      <c r="B8" s="138"/>
      <c r="C8" s="145"/>
      <c r="D8" s="145"/>
      <c r="E8" s="145"/>
    </row>
    <row r="9" spans="1:6" ht="35.25" customHeight="1" x14ac:dyDescent="0.2">
      <c r="A9" s="146" t="s">
        <v>151</v>
      </c>
      <c r="B9" s="147"/>
      <c r="C9" s="147"/>
      <c r="D9" s="147"/>
      <c r="E9" s="147"/>
    </row>
    <row r="10" spans="1:6" ht="27" customHeight="1" x14ac:dyDescent="0.2">
      <c r="A10" s="24" t="s">
        <v>119</v>
      </c>
      <c r="B10" s="24" t="s">
        <v>63</v>
      </c>
      <c r="C10" s="24" t="s">
        <v>152</v>
      </c>
      <c r="D10" s="24" t="s">
        <v>153</v>
      </c>
      <c r="E10" s="24" t="s">
        <v>123</v>
      </c>
      <c r="F10" s="20"/>
    </row>
    <row r="11" spans="1:6" s="2" customFormat="1" hidden="1" x14ac:dyDescent="0.2">
      <c r="A11" s="97"/>
      <c r="B11" s="94"/>
      <c r="C11" s="98"/>
      <c r="D11" s="98"/>
      <c r="E11" s="99"/>
    </row>
    <row r="12" spans="1:6" s="2" customFormat="1" x14ac:dyDescent="0.2">
      <c r="A12" s="112"/>
      <c r="B12" s="113"/>
      <c r="C12" s="117" t="s">
        <v>241</v>
      </c>
      <c r="D12" s="117"/>
      <c r="E12" s="118"/>
    </row>
    <row r="13" spans="1:6" s="2" customFormat="1" x14ac:dyDescent="0.2">
      <c r="A13" s="112"/>
      <c r="B13" s="113"/>
      <c r="C13" s="117"/>
      <c r="D13" s="117"/>
      <c r="E13" s="118"/>
    </row>
    <row r="14" spans="1:6" s="2" customFormat="1" x14ac:dyDescent="0.2">
      <c r="A14" s="112"/>
      <c r="B14" s="113"/>
      <c r="C14" s="117"/>
      <c r="D14" s="117"/>
      <c r="E14" s="118"/>
    </row>
    <row r="15" spans="1:6" s="2" customFormat="1" x14ac:dyDescent="0.2">
      <c r="A15" s="112"/>
      <c r="B15" s="113"/>
      <c r="C15" s="117"/>
      <c r="D15" s="117"/>
      <c r="E15" s="118"/>
    </row>
    <row r="16" spans="1:6" s="2" customFormat="1" x14ac:dyDescent="0.2">
      <c r="A16" s="112"/>
      <c r="B16" s="113"/>
      <c r="C16" s="117"/>
      <c r="D16" s="117"/>
      <c r="E16" s="118"/>
    </row>
    <row r="17" spans="1:6" s="2" customFormat="1" x14ac:dyDescent="0.2">
      <c r="A17" s="112"/>
      <c r="B17" s="113"/>
      <c r="C17" s="117"/>
      <c r="D17" s="117"/>
      <c r="E17" s="118"/>
    </row>
    <row r="18" spans="1:6" s="2" customFormat="1" x14ac:dyDescent="0.2">
      <c r="A18" s="112"/>
      <c r="B18" s="113"/>
      <c r="C18" s="117"/>
      <c r="D18" s="117"/>
      <c r="E18" s="118"/>
    </row>
    <row r="19" spans="1:6" s="2" customFormat="1" x14ac:dyDescent="0.2">
      <c r="A19" s="112"/>
      <c r="B19" s="113"/>
      <c r="C19" s="117"/>
      <c r="D19" s="117"/>
      <c r="E19" s="118"/>
    </row>
    <row r="20" spans="1:6" s="2" customFormat="1" x14ac:dyDescent="0.2">
      <c r="A20" s="112"/>
      <c r="B20" s="113"/>
      <c r="C20" s="117"/>
      <c r="D20" s="117"/>
      <c r="E20" s="118"/>
    </row>
    <row r="21" spans="1:6" s="2" customFormat="1" x14ac:dyDescent="0.2">
      <c r="A21" s="112"/>
      <c r="B21" s="113"/>
      <c r="C21" s="117"/>
      <c r="D21" s="117"/>
      <c r="E21" s="118"/>
    </row>
    <row r="22" spans="1:6" s="2" customFormat="1" x14ac:dyDescent="0.2">
      <c r="A22" s="116"/>
      <c r="B22" s="113"/>
      <c r="C22" s="117"/>
      <c r="D22" s="117"/>
      <c r="E22" s="118"/>
    </row>
    <row r="23" spans="1:6" s="2" customFormat="1" x14ac:dyDescent="0.2">
      <c r="A23" s="116"/>
      <c r="B23" s="113"/>
      <c r="C23" s="117"/>
      <c r="D23" s="117"/>
      <c r="E23" s="118"/>
    </row>
    <row r="24" spans="1:6" s="2" customFormat="1" hidden="1" x14ac:dyDescent="0.2">
      <c r="A24" s="97"/>
      <c r="B24" s="94"/>
      <c r="C24" s="98"/>
      <c r="D24" s="98"/>
      <c r="E24" s="99"/>
    </row>
    <row r="25" spans="1:6" ht="34.5" customHeight="1" x14ac:dyDescent="0.2">
      <c r="A25" s="53" t="s">
        <v>154</v>
      </c>
      <c r="B25" s="62">
        <f>SUM(B11:B24)</f>
        <v>0</v>
      </c>
      <c r="C25" s="69" t="str">
        <f>IF(SUBTOTAL(3,B11:B24)=SUBTOTAL(103,B11:B24),'Summary and sign-off'!$A$48,'Summary and sign-off'!$A$49)</f>
        <v>Check - there are no hidden rows with data</v>
      </c>
      <c r="D25" s="134" t="str">
        <f>IF('Summary and sign-off'!F59='Summary and sign-off'!F54,'Summary and sign-off'!A51,'Summary and sign-off'!A50)</f>
        <v>Check - each entry provides sufficient information</v>
      </c>
      <c r="E25" s="134"/>
    </row>
    <row r="26" spans="1:6" ht="14.1" customHeight="1" x14ac:dyDescent="0.2">
      <c r="B26" s="17"/>
      <c r="C26" s="17"/>
      <c r="D26" s="17"/>
      <c r="E26" s="17"/>
    </row>
    <row r="27" spans="1:6" x14ac:dyDescent="0.2">
      <c r="A27" s="18" t="s">
        <v>155</v>
      </c>
      <c r="B27" s="17"/>
      <c r="C27" s="17"/>
      <c r="D27" s="17"/>
      <c r="E27" s="17"/>
    </row>
    <row r="28" spans="1:6" ht="12.6" customHeight="1" x14ac:dyDescent="0.2">
      <c r="A28" s="20" t="s">
        <v>133</v>
      </c>
      <c r="B28" s="17"/>
      <c r="C28" s="17"/>
      <c r="D28" s="17"/>
      <c r="E28" s="17"/>
    </row>
    <row r="29" spans="1:6" x14ac:dyDescent="0.2">
      <c r="A29" s="20" t="s">
        <v>80</v>
      </c>
      <c r="B29" s="19"/>
      <c r="C29" s="17"/>
      <c r="D29" s="17"/>
      <c r="E29" s="17"/>
      <c r="F29" s="17"/>
    </row>
    <row r="30" spans="1:6" x14ac:dyDescent="0.2">
      <c r="A30" s="20" t="s">
        <v>147</v>
      </c>
      <c r="C30" s="17"/>
      <c r="D30" s="17"/>
      <c r="E30" s="17"/>
      <c r="F30" s="17"/>
    </row>
    <row r="31" spans="1:6" ht="12.75" customHeight="1" x14ac:dyDescent="0.2">
      <c r="A31" s="20" t="s">
        <v>148</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4" zoomScaleNormal="100" workbookViewId="0">
      <selection activeCell="B6" sqref="B6:F6"/>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35" t="s">
        <v>156</v>
      </c>
      <c r="B1" s="135"/>
      <c r="C1" s="135"/>
      <c r="D1" s="135"/>
      <c r="E1" s="135"/>
      <c r="F1" s="135"/>
    </row>
    <row r="2" spans="1:6" ht="21" customHeight="1" x14ac:dyDescent="0.2">
      <c r="A2" s="3" t="s">
        <v>111</v>
      </c>
      <c r="B2" s="133" t="str">
        <f>'Summary and sign-off'!B2:F2</f>
        <v>Te Arawhiti</v>
      </c>
      <c r="C2" s="133"/>
      <c r="D2" s="133"/>
      <c r="E2" s="133"/>
      <c r="F2" s="133"/>
    </row>
    <row r="3" spans="1:6" ht="31.5" x14ac:dyDescent="0.2">
      <c r="A3" s="3" t="s">
        <v>112</v>
      </c>
      <c r="B3" s="133" t="str">
        <f>'Summary and sign-off'!B3:F3</f>
        <v>Glenn Webber</v>
      </c>
      <c r="C3" s="133"/>
      <c r="D3" s="133"/>
      <c r="E3" s="133"/>
      <c r="F3" s="133"/>
    </row>
    <row r="4" spans="1:6" ht="21" customHeight="1" x14ac:dyDescent="0.2">
      <c r="A4" s="3" t="s">
        <v>113</v>
      </c>
      <c r="B4" s="133">
        <f>'Summary and sign-off'!B4:F4</f>
        <v>44743</v>
      </c>
      <c r="C4" s="133"/>
      <c r="D4" s="133"/>
      <c r="E4" s="133"/>
      <c r="F4" s="133"/>
    </row>
    <row r="5" spans="1:6" ht="21" customHeight="1" x14ac:dyDescent="0.2">
      <c r="A5" s="3" t="s">
        <v>114</v>
      </c>
      <c r="B5" s="133">
        <f>'Summary and sign-off'!B5:F5</f>
        <v>45107</v>
      </c>
      <c r="C5" s="133"/>
      <c r="D5" s="133"/>
      <c r="E5" s="133"/>
      <c r="F5" s="133"/>
    </row>
    <row r="6" spans="1:6" ht="21" customHeight="1" x14ac:dyDescent="0.2">
      <c r="A6" s="3" t="s">
        <v>157</v>
      </c>
      <c r="B6" s="128" t="s">
        <v>81</v>
      </c>
      <c r="C6" s="128"/>
      <c r="D6" s="128"/>
      <c r="E6" s="128"/>
      <c r="F6" s="128"/>
    </row>
    <row r="7" spans="1:6" ht="21" customHeight="1" x14ac:dyDescent="0.2">
      <c r="A7" s="3" t="s">
        <v>56</v>
      </c>
      <c r="B7" s="128" t="s">
        <v>84</v>
      </c>
      <c r="C7" s="128"/>
      <c r="D7" s="128"/>
      <c r="E7" s="128"/>
      <c r="F7" s="128"/>
    </row>
    <row r="8" spans="1:6" ht="36" customHeight="1" x14ac:dyDescent="0.2">
      <c r="A8" s="138" t="s">
        <v>158</v>
      </c>
      <c r="B8" s="138"/>
      <c r="C8" s="138"/>
      <c r="D8" s="138"/>
      <c r="E8" s="138"/>
      <c r="F8" s="138"/>
    </row>
    <row r="9" spans="1:6" ht="36" customHeight="1" x14ac:dyDescent="0.2">
      <c r="A9" s="146" t="s">
        <v>159</v>
      </c>
      <c r="B9" s="147"/>
      <c r="C9" s="147"/>
      <c r="D9" s="147"/>
      <c r="E9" s="147"/>
      <c r="F9" s="147"/>
    </row>
    <row r="10" spans="1:6" ht="39" customHeight="1" x14ac:dyDescent="0.2">
      <c r="A10" s="24" t="s">
        <v>119</v>
      </c>
      <c r="B10" s="107" t="s">
        <v>160</v>
      </c>
      <c r="C10" s="107" t="s">
        <v>161</v>
      </c>
      <c r="D10" s="107" t="s">
        <v>162</v>
      </c>
      <c r="E10" s="107" t="s">
        <v>163</v>
      </c>
      <c r="F10" s="107" t="s">
        <v>164</v>
      </c>
    </row>
    <row r="11" spans="1:6" s="2" customFormat="1" x14ac:dyDescent="0.2">
      <c r="A11" s="112"/>
      <c r="B11" s="117" t="s">
        <v>241</v>
      </c>
      <c r="C11" s="120"/>
      <c r="D11" s="117"/>
      <c r="E11" s="121"/>
      <c r="F11" s="118"/>
    </row>
    <row r="12" spans="1:6" s="2" customFormat="1" x14ac:dyDescent="0.2">
      <c r="A12" s="112"/>
      <c r="B12" s="119"/>
      <c r="C12" s="120"/>
      <c r="D12" s="119"/>
      <c r="E12" s="121"/>
      <c r="F12" s="122"/>
    </row>
    <row r="13" spans="1:6" s="2" customFormat="1" x14ac:dyDescent="0.2">
      <c r="A13" s="112"/>
      <c r="B13" s="119"/>
      <c r="C13" s="120"/>
      <c r="D13" s="119"/>
      <c r="E13" s="121"/>
      <c r="F13" s="122"/>
    </row>
    <row r="14" spans="1:6" s="2" customFormat="1" x14ac:dyDescent="0.2">
      <c r="A14" s="112"/>
      <c r="B14" s="119"/>
      <c r="C14" s="120"/>
      <c r="D14" s="119"/>
      <c r="E14" s="121"/>
      <c r="F14" s="122"/>
    </row>
    <row r="15" spans="1:6" s="2" customFormat="1" x14ac:dyDescent="0.2">
      <c r="A15" s="112"/>
      <c r="B15" s="119"/>
      <c r="C15" s="120"/>
      <c r="D15" s="119"/>
      <c r="E15" s="121"/>
      <c r="F15" s="122"/>
    </row>
    <row r="16" spans="1:6" s="2" customFormat="1" x14ac:dyDescent="0.2">
      <c r="A16" s="112"/>
      <c r="B16" s="119"/>
      <c r="C16" s="120"/>
      <c r="D16" s="119"/>
      <c r="E16" s="121"/>
      <c r="F16" s="122"/>
    </row>
    <row r="17" spans="1:7" s="2" customFormat="1" x14ac:dyDescent="0.2">
      <c r="A17" s="112"/>
      <c r="B17" s="119"/>
      <c r="C17" s="120"/>
      <c r="D17" s="119"/>
      <c r="E17" s="121"/>
      <c r="F17" s="122"/>
    </row>
    <row r="18" spans="1:7" s="2" customFormat="1" x14ac:dyDescent="0.2">
      <c r="A18" s="112"/>
      <c r="B18" s="119"/>
      <c r="C18" s="120"/>
      <c r="D18" s="119"/>
      <c r="E18" s="121"/>
      <c r="F18" s="122"/>
    </row>
    <row r="19" spans="1:7" s="2" customFormat="1" x14ac:dyDescent="0.2">
      <c r="A19" s="112"/>
      <c r="B19" s="119"/>
      <c r="C19" s="120"/>
      <c r="D19" s="119"/>
      <c r="E19" s="121"/>
      <c r="F19" s="122"/>
    </row>
    <row r="20" spans="1:7" s="2" customFormat="1" x14ac:dyDescent="0.2">
      <c r="A20" s="112"/>
      <c r="B20" s="119"/>
      <c r="C20" s="120"/>
      <c r="D20" s="119"/>
      <c r="E20" s="121"/>
      <c r="F20" s="122"/>
    </row>
    <row r="21" spans="1:7" s="2" customFormat="1" x14ac:dyDescent="0.2">
      <c r="A21" s="112"/>
      <c r="B21" s="119"/>
      <c r="C21" s="120"/>
      <c r="D21" s="119"/>
      <c r="E21" s="121"/>
      <c r="F21" s="122"/>
    </row>
    <row r="22" spans="1:7" s="2" customFormat="1" x14ac:dyDescent="0.2">
      <c r="A22" s="112"/>
      <c r="B22" s="119"/>
      <c r="C22" s="120"/>
      <c r="D22" s="119"/>
      <c r="E22" s="121"/>
      <c r="F22" s="122"/>
    </row>
    <row r="23" spans="1:7" s="2" customFormat="1" x14ac:dyDescent="0.2">
      <c r="A23" s="112"/>
      <c r="B23" s="119"/>
      <c r="C23" s="120"/>
      <c r="D23" s="119"/>
      <c r="E23" s="121"/>
      <c r="F23" s="122"/>
    </row>
    <row r="24" spans="1:7" s="2" customFormat="1" hidden="1" x14ac:dyDescent="0.2">
      <c r="A24" s="93"/>
      <c r="B24" s="98"/>
      <c r="C24" s="100"/>
      <c r="D24" s="98"/>
      <c r="E24" s="101"/>
      <c r="F24" s="99"/>
    </row>
    <row r="25" spans="1:7" ht="34.5" customHeight="1" x14ac:dyDescent="0.2">
      <c r="A25" s="108" t="s">
        <v>165</v>
      </c>
      <c r="B25" s="109" t="s">
        <v>166</v>
      </c>
      <c r="C25" s="110">
        <f>C26+C27</f>
        <v>0</v>
      </c>
      <c r="D25" s="111" t="str">
        <f>IF(SUBTOTAL(3,C11:C24)=SUBTOTAL(103,C11:C24),'Summary and sign-off'!$A$48,'Summary and sign-off'!$A$49)</f>
        <v>Check - there are no hidden rows with data</v>
      </c>
      <c r="E25" s="134" t="str">
        <f>IF('Summary and sign-off'!F60='Summary and sign-off'!F54,'Summary and sign-off'!A52,'Summary and sign-off'!A50)</f>
        <v>Not all lines have an entry for "Description", "Was the gift accepted?" and "Estimated value in NZ$"</v>
      </c>
      <c r="F25" s="134"/>
      <c r="G25" s="2"/>
    </row>
    <row r="26" spans="1:7" ht="25.5" customHeight="1" x14ac:dyDescent="0.25">
      <c r="A26" s="54"/>
      <c r="B26" s="55" t="s">
        <v>97</v>
      </c>
      <c r="C26" s="56">
        <f>COUNTIF(C11:C24,'Summary and sign-off'!A45)</f>
        <v>0</v>
      </c>
      <c r="D26" s="14"/>
      <c r="E26" s="15"/>
      <c r="F26" s="16"/>
    </row>
    <row r="27" spans="1:7" ht="25.5" customHeight="1" x14ac:dyDescent="0.25">
      <c r="A27" s="54"/>
      <c r="B27" s="55" t="s">
        <v>98</v>
      </c>
      <c r="C27" s="56">
        <f>COUNTIF(C11:C24,'Summary and sign-off'!A46)</f>
        <v>0</v>
      </c>
      <c r="D27" s="14"/>
      <c r="E27" s="15"/>
      <c r="F27" s="16"/>
    </row>
    <row r="28" spans="1:7" x14ac:dyDescent="0.2">
      <c r="A28" s="17"/>
      <c r="B28" s="18"/>
      <c r="C28" s="17"/>
      <c r="D28" s="19"/>
      <c r="E28" s="19"/>
      <c r="F28" s="17"/>
    </row>
    <row r="29" spans="1:7" x14ac:dyDescent="0.2">
      <c r="A29" s="18" t="s">
        <v>155</v>
      </c>
      <c r="B29" s="18"/>
      <c r="C29" s="18"/>
      <c r="D29" s="18"/>
      <c r="E29" s="18"/>
      <c r="F29" s="18"/>
    </row>
    <row r="30" spans="1:7" ht="12.6" customHeight="1" x14ac:dyDescent="0.2">
      <c r="A30" s="20" t="s">
        <v>133</v>
      </c>
      <c r="B30" s="17"/>
      <c r="C30" s="17"/>
      <c r="D30" s="17"/>
      <c r="E30" s="17"/>
    </row>
    <row r="31" spans="1:7" x14ac:dyDescent="0.2">
      <c r="A31" s="20" t="s">
        <v>80</v>
      </c>
      <c r="B31" s="19"/>
      <c r="C31" s="17"/>
      <c r="D31" s="17"/>
      <c r="E31" s="17"/>
      <c r="F31" s="17"/>
    </row>
    <row r="32" spans="1:7" x14ac:dyDescent="0.2">
      <c r="A32" s="20" t="s">
        <v>167</v>
      </c>
      <c r="B32" s="21"/>
      <c r="C32" s="21"/>
      <c r="D32" s="21"/>
      <c r="E32" s="21"/>
      <c r="F32" s="21"/>
    </row>
    <row r="33" spans="1:6" ht="12.75" customHeight="1" x14ac:dyDescent="0.2">
      <c r="A33" s="20" t="s">
        <v>168</v>
      </c>
      <c r="B33" s="17"/>
      <c r="C33" s="17"/>
      <c r="D33" s="17"/>
      <c r="E33" s="17"/>
      <c r="F33" s="17"/>
    </row>
    <row r="34" spans="1:6" ht="12.95" customHeight="1" x14ac:dyDescent="0.2">
      <c r="A34" s="20" t="s">
        <v>169</v>
      </c>
      <c r="B34" s="17"/>
      <c r="C34" s="17"/>
      <c r="D34" s="17"/>
      <c r="E34" s="17"/>
      <c r="F34" s="17"/>
    </row>
    <row r="35" spans="1:6" x14ac:dyDescent="0.2">
      <c r="A35" s="20" t="s">
        <v>170</v>
      </c>
      <c r="C35" s="17"/>
      <c r="D35" s="17"/>
      <c r="E35" s="17"/>
      <c r="F35" s="17"/>
    </row>
    <row r="36" spans="1:6" ht="12.75" customHeight="1" x14ac:dyDescent="0.2">
      <c r="A36" s="20" t="s">
        <v>148</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Stevens, Marara</cp:lastModifiedBy>
  <cp:revision/>
  <dcterms:created xsi:type="dcterms:W3CDTF">2010-10-17T20:59:02Z</dcterms:created>
  <dcterms:modified xsi:type="dcterms:W3CDTF">2023-07-27T23:55:53Z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_AdHocReviewCycleID">
    <vt:i4>-271916436</vt:i4>
  </property>
  <property fmtid="{D5CDD505-2E9C-101B-9397-08002B2CF9AE}" pid="12" name="_NewReviewCycle">
    <vt:lpwstr/>
  </property>
  <property fmtid="{D5CDD505-2E9C-101B-9397-08002B2CF9AE}" pid="13" name="_EmailSubject">
    <vt:lpwstr>CE expenses for Te Arawhiti website</vt:lpwstr>
  </property>
  <property fmtid="{D5CDD505-2E9C-101B-9397-08002B2CF9AE}" pid="14" name="_AuthorEmail">
    <vt:lpwstr>Marara.Stevens@tearawhiti.govt.nz</vt:lpwstr>
  </property>
  <property fmtid="{D5CDD505-2E9C-101B-9397-08002B2CF9AE}" pid="15" name="_AuthorEmailDisplayName">
    <vt:lpwstr>Stevens, Marara</vt:lpwstr>
  </property>
  <property fmtid="{D5CDD505-2E9C-101B-9397-08002B2CF9AE}" pid="16" name="_PreviousAdHocReviewCycleID">
    <vt:i4>-1174985492</vt:i4>
  </property>
</Properties>
</file>