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X:\Communications Delivery Team\Te Arawhiti\External website\"/>
    </mc:Choice>
  </mc:AlternateContent>
  <xr:revisionPtr revIDLastSave="0" documentId="8_{E8E9683E-BE94-4949-982D-259F12127C6A}" xr6:coauthVersionLast="46" xr6:coauthVersionMax="46" xr10:uidLastSave="{00000000-0000-0000-0000-000000000000}"/>
  <bookViews>
    <workbookView xWindow="28680" yWindow="9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24" i="3"/>
  <c r="C25" i="2"/>
  <c r="C32" i="1"/>
  <c r="C40" i="1"/>
  <c r="C16"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4" i="3" s="1"/>
  <c r="F57" i="13"/>
  <c r="D40" i="1" s="1"/>
  <c r="F56" i="13"/>
  <c r="D32" i="1" s="1"/>
  <c r="F55" i="13"/>
  <c r="D16" i="1" s="1"/>
  <c r="C13" i="13"/>
  <c r="C12" i="13"/>
  <c r="C11" i="13"/>
  <c r="C16" i="13" l="1"/>
  <c r="C17" i="13"/>
  <c r="B5" i="4" l="1"/>
  <c r="B4" i="4"/>
  <c r="B5" i="3"/>
  <c r="B4" i="3"/>
  <c r="B5" i="2"/>
  <c r="B4" i="2"/>
  <c r="B5" i="1"/>
  <c r="B4" i="1"/>
  <c r="C15" i="13" l="1"/>
  <c r="F12" i="13" l="1"/>
  <c r="C25" i="4"/>
  <c r="F11" i="13" s="1"/>
  <c r="F13" i="13" l="1"/>
  <c r="B40" i="1"/>
  <c r="B17" i="13" s="1"/>
  <c r="B32" i="1"/>
  <c r="B16" i="13" s="1"/>
  <c r="B16" i="1"/>
  <c r="B15" i="13" s="1"/>
  <c r="B24" i="3" l="1"/>
  <c r="B13" i="13" s="1"/>
  <c r="B25" i="2"/>
  <c r="B12" i="13" s="1"/>
  <c r="B11" i="13" l="1"/>
  <c r="B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<sst xmlns="http://schemas.openxmlformats.org/spreadsheetml/2006/main" count="273" uniqueCount="202">
  <si>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</si>
  <si>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</si>
  <si>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</si>
  <si>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</si>
  <si>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</si>
  <si>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</si>
  <si>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</si>
  <si>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</si>
  <si>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</si>
  <si>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</si>
  <si>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</si>
  <si>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</si>
  <si>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</si>
  <si>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</si>
  <si>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</si>
  <si>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</si>
  <si>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</si>
  <si>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</si>
  <si>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</si>
  <si>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</si>
  <si>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</si>
  <si>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</si>
  <si>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</si>
  <si>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</si>
  <si>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</si>
  <si>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</si>
  <si>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</si>
  <si>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</si>
  <si>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</si>
  <si>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</si>
  <si>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</si>
  <si>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</si>
  <si>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</si>
  <si>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</si>
  <si>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</si>
  <si>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</si>
  <si>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</si>
  <si>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</si>
  <si>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</si>
  <si>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</si>
  <si>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</si>
  <si>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</si>
  <si>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</si>
  <si>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</si>
  <si>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</si>
  <si>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</si>
  <si>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</si>
  <si>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</si>
  <si>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</si>
  <si>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</si>
  <si>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</si>
  <si>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</si>
  <si>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</si>
  <si>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</si>
  <si>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</si>
  <si>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</si>
  <si>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</si>
  <si>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</si>
  <si>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</si>
  <si>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</si>
  <si>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</si>
  <si>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</si>
  <si>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</si>
  <si>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</si>
  <si>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</si>
  <si>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</si>
  <si>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</si>
  <si>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</si>
  <si>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</si>
  <si>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</si>
  <si>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</si>
  <si>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</si>
  <si>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</si>
  <si>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</si>
  <si>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</si>
  <si>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</si>
  <si>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</si>
  <si>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</si>
  <si>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</si>
  <si>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</si>
  <si>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</si>
  <si>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</si>
  <si>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</si>
  <si>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</si>
  <si>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</si>
  <si>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</si>
  <si>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</si>
  <si>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</si>
  <si>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</si>
  <si>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</si>
  <si>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</si>
  <si>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</si>
  <si>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</si>
  <si>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</si>
  <si>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</si>
  <si>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</si>
  <si>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</si>
  <si>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</si>
  <si>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</si>
  <si>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</si>
  <si>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</si>
  <si>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</si>
  <si>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</si>
  <si>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</si>
  <si>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</si>
  <si>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</si>
  <si>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</si>
  <si>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</si>
  <si>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</si>
  <si>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</si>
  <si>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</si>
  <si>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</si>
  <si>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</si>
  <si>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</si>
  <si>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</si>
  <si>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</si>
  <si>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</si>
  <si>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</si>
  <si>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</si>
  <si>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</si>
  <si>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</si>
  <si>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</si>
  <si>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</si>
  <si>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</si>
  <si>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</si>
  <si>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</si>
  <si>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</si>
  <si>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</si>
  <si>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</si>
  <si>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</si>
  <si>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</si>
  <si>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</si>
  <si>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</si>
  <si>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</si>
  <si>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</si>
  <si>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</si>
  <si>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</si>
  <si>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</si>
  <si>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</si>
  <si>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</si>
  <si>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</si>
  <si>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</si>
  <si>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</si>
  <si>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</si>
  <si>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</si>
  <si>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</si>
  <si>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</si>
  <si>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</si>
  <si>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</si>
  <si>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</si>
  <si>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</si>
  <si>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</si>
  <si>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</si>
  <si>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</si>
  <si>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</si>
  <si>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</si>
  <si>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</si>
  <si>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</si>
  <si>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</si>
  <si>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</si>
  <si>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</si>
  <si>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</si>
  <si>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</si>
  <si>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</si>
  <si>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</si>
  <si>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</si>
  <si>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</si>
  <si>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</si>
  <si>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</si>
  <si>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Office for Māori Crown Relations - Te Arawhiti</t>
  </si>
  <si>
    <t>Chief Financial Officer, Ministry of Justice</t>
  </si>
  <si>
    <t>Lil Anderson</t>
  </si>
  <si>
    <t>1 July 2021 - 24 March 2022</t>
  </si>
  <si>
    <t>Cellphone charges</t>
  </si>
  <si>
    <t>Phone and data costs</t>
  </si>
  <si>
    <t>Wellington</t>
  </si>
  <si>
    <t>Service fee</t>
  </si>
  <si>
    <t>Air New Zealand Ticket Issue Service fees</t>
  </si>
  <si>
    <t>Airfare service charge</t>
  </si>
  <si>
    <t xml:space="preserve">Nil expenses to disclose. </t>
  </si>
  <si>
    <t>Flights WLG-CHC-WLG</t>
  </si>
  <si>
    <t xml:space="preserve">Meeting with Ngai Tahu with PM and Ministers </t>
  </si>
  <si>
    <t>Attend Crown apology for Dawn Raids</t>
  </si>
  <si>
    <t>Auckland</t>
  </si>
  <si>
    <t>Christchurch</t>
  </si>
  <si>
    <t>Taxis</t>
  </si>
  <si>
    <t>Hotel</t>
  </si>
  <si>
    <t>Air New Zealand Travel card fees</t>
  </si>
  <si>
    <t>Airfare travel card charge</t>
  </si>
  <si>
    <t>Catering for Iwi CE meeting</t>
  </si>
  <si>
    <t>Breakfast x2</t>
  </si>
  <si>
    <t>Early morning meeting</t>
  </si>
  <si>
    <t>Breakfast x1</t>
  </si>
  <si>
    <t>Meeting with DCE</t>
  </si>
  <si>
    <t>Business meeting</t>
  </si>
  <si>
    <t>Annual bank account fee</t>
  </si>
  <si>
    <t>Bank account fees</t>
  </si>
  <si>
    <t>Personal spend in error - Reimbursement payment received</t>
  </si>
  <si>
    <t>Travel to and from meetings</t>
  </si>
  <si>
    <t>Nil to disclose.</t>
  </si>
  <si>
    <t>Flights WLG-AKL-WLG, rental car</t>
  </si>
  <si>
    <t>Waitangi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</si>
</sst>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0" borderId="3" xfId="0" applyNumberFormat="1" applyFont="1" applyFill="1" applyBorder="1" applyAlignment="1" applyProtection="1">
      <alignment vertical="center"/>
      <protection locked="0"/>
    </xf>
    <xf numFmtId="164" fontId="15" fillId="0" borderId="4" xfId="0" applyNumberFormat="1" applyFont="1" applyFill="1" applyBorder="1" applyAlignment="1" applyProtection="1">
      <alignment vertical="center" wrapText="1"/>
      <protection locked="0"/>
    </xf>
    <xf numFmtId="0" fontId="15" fillId="0" borderId="4" xfId="0" applyFont="1" applyFill="1" applyBorder="1" applyAlignment="1" applyProtection="1">
      <alignment vertical="center" wrapText="1"/>
      <protection locked="0"/>
    </xf>
    <xf numFmtId="0" fontId="15" fillId="0" borderId="5" xfId="0" applyFont="1" applyFill="1"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0" fontId="0" fillId="0" borderId="5" xfId="0"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13" sqref="A13"/>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4" zoomScaleNormal="100" workbookViewId="0">
      <selection activeCell="B8" sqref="B8:F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8" t="s">
        <v>51</v>
      </c>
      <c r="B1" s="178"/>
      <c r="C1" s="178"/>
      <c r="D1" s="178"/>
      <c r="E1" s="178"/>
      <c r="F1" s="178"/>
      <c r="G1" s="46"/>
      <c r="H1" s="46"/>
      <c r="I1" s="46"/>
      <c r="J1" s="46"/>
      <c r="K1" s="46"/>
    </row>
    <row r="2" spans="1:11" ht="21" customHeight="1" x14ac:dyDescent="0.2">
      <c r="A2" s="4" t="s">
        <v>52</v>
      </c>
      <c r="B2" s="179" t="s">
        <v>169</v>
      </c>
      <c r="C2" s="179"/>
      <c r="D2" s="179"/>
      <c r="E2" s="179"/>
      <c r="F2" s="179"/>
      <c r="G2" s="46"/>
      <c r="H2" s="46"/>
      <c r="I2" s="46"/>
      <c r="J2" s="46"/>
      <c r="K2" s="46"/>
    </row>
    <row r="3" spans="1:11" ht="21" customHeight="1" x14ac:dyDescent="0.2">
      <c r="A3" s="4" t="s">
        <v>53</v>
      </c>
      <c r="B3" s="179" t="s">
        <v>171</v>
      </c>
      <c r="C3" s="179"/>
      <c r="D3" s="179"/>
      <c r="E3" s="179"/>
      <c r="F3" s="179"/>
      <c r="G3" s="46"/>
      <c r="H3" s="46"/>
      <c r="I3" s="46"/>
      <c r="J3" s="46"/>
      <c r="K3" s="46"/>
    </row>
    <row r="4" spans="1:11" ht="21" customHeight="1" x14ac:dyDescent="0.2">
      <c r="A4" s="4" t="s">
        <v>54</v>
      </c>
      <c r="B4" s="180">
        <v>44378</v>
      </c>
      <c r="C4" s="180"/>
      <c r="D4" s="180"/>
      <c r="E4" s="180"/>
      <c r="F4" s="180"/>
      <c r="G4" s="46"/>
      <c r="H4" s="46"/>
      <c r="I4" s="46"/>
      <c r="J4" s="46"/>
      <c r="K4" s="46"/>
    </row>
    <row r="5" spans="1:11" ht="21" customHeight="1" x14ac:dyDescent="0.2">
      <c r="A5" s="4" t="s">
        <v>55</v>
      </c>
      <c r="B5" s="180">
        <v>44644</v>
      </c>
      <c r="C5" s="180"/>
      <c r="D5" s="180"/>
      <c r="E5" s="180"/>
      <c r="F5" s="180"/>
      <c r="G5" s="46"/>
      <c r="H5" s="46"/>
      <c r="I5" s="46"/>
      <c r="J5" s="46"/>
      <c r="K5" s="46"/>
    </row>
    <row r="6" spans="1:11" ht="21" customHeight="1" x14ac:dyDescent="0.2">
      <c r="A6" s="4" t="s">
        <v>56</v>
      </c>
      <c r="B6" s="177" t="str">
        <f>IF(AND(Travel!B7&lt;&gt;A30,Hospitality!B7&lt;&gt;A30,'All other expenses'!B7&lt;&gt;A30,'Gifts and benefits'!B7&lt;&gt;A30),A31,IF(AND(Travel!B7=A30,Hospitality!B7=A30,'All other expenses'!B7=A30,'Gifts and benefits'!B7=A30),A33,A32))</f>
        <v>Data and totals have not yet been checked and confirmed for any sheet</v>
      </c>
      <c r="C6" s="177"/>
      <c r="D6" s="177"/>
      <c r="E6" s="177"/>
      <c r="F6" s="177"/>
      <c r="G6" s="34"/>
      <c r="H6" s="46"/>
      <c r="I6" s="46"/>
      <c r="J6" s="46"/>
      <c r="K6" s="46"/>
    </row>
    <row r="7" spans="1:11" ht="21" customHeight="1" x14ac:dyDescent="0.2">
      <c r="A7" s="4" t="s">
        <v>57</v>
      </c>
      <c r="B7" s="176" t="s">
        <v>89</v>
      </c>
      <c r="C7" s="176"/>
      <c r="D7" s="176"/>
      <c r="E7" s="176"/>
      <c r="F7" s="176"/>
      <c r="G7" s="34"/>
      <c r="H7" s="46"/>
      <c r="I7" s="46"/>
      <c r="J7" s="46"/>
      <c r="K7" s="46"/>
    </row>
    <row r="8" spans="1:11" ht="21" customHeight="1" x14ac:dyDescent="0.2">
      <c r="A8" s="4" t="s">
        <v>59</v>
      </c>
      <c r="B8" s="176" t="s">
        <v>170</v>
      </c>
      <c r="C8" s="176"/>
      <c r="D8" s="176"/>
      <c r="E8" s="176"/>
      <c r="F8" s="176"/>
      <c r="G8" s="34"/>
      <c r="H8" s="46"/>
      <c r="I8" s="46"/>
      <c r="J8" s="46"/>
      <c r="K8" s="46"/>
    </row>
    <row r="9" spans="1:11" ht="66.75" customHeight="1" x14ac:dyDescent="0.2">
      <c r="A9" s="175" t="s">
        <v>60</v>
      </c>
      <c r="B9" s="175"/>
      <c r="C9" s="175"/>
      <c r="D9" s="175"/>
      <c r="E9" s="175"/>
      <c r="F9" s="175"/>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3414.75</v>
      </c>
      <c r="C11" s="102" t="str">
        <f>IF(Travel!B6="",A34,Travel!B6)</f>
        <v>Not yet indicated</v>
      </c>
      <c r="D11" s="8"/>
      <c r="E11" s="10" t="s">
        <v>66</v>
      </c>
      <c r="F11" s="56">
        <f>'Gifts and benefits'!C25</f>
        <v>0</v>
      </c>
      <c r="G11" s="47"/>
      <c r="H11" s="47"/>
      <c r="I11" s="47"/>
      <c r="J11" s="47"/>
      <c r="K11" s="47"/>
    </row>
    <row r="12" spans="1:11" ht="27.75" customHeight="1" x14ac:dyDescent="0.2">
      <c r="A12" s="10" t="s">
        <v>24</v>
      </c>
      <c r="B12" s="94">
        <f>Hospitality!B25</f>
        <v>187.92000000000002</v>
      </c>
      <c r="C12" s="102" t="str">
        <f>IF(Hospitality!B6="",A34,Hospitality!B6)</f>
        <v>Not yet indicated</v>
      </c>
      <c r="D12" s="8"/>
      <c r="E12" s="10" t="s">
        <v>67</v>
      </c>
      <c r="F12" s="56">
        <f>'Gifts and benefits'!C26</f>
        <v>0</v>
      </c>
      <c r="G12" s="47"/>
      <c r="H12" s="47"/>
      <c r="I12" s="47"/>
      <c r="J12" s="47"/>
      <c r="K12" s="47"/>
    </row>
    <row r="13" spans="1:11" ht="27.75" customHeight="1" x14ac:dyDescent="0.2">
      <c r="A13" s="10" t="s">
        <v>68</v>
      </c>
      <c r="B13" s="94">
        <f>'All other expenses'!B24</f>
        <v>738.89</v>
      </c>
      <c r="C13" s="102" t="str">
        <f>IF('All other expenses'!B6="",A34,'All other expenses'!B6)</f>
        <v>Not yet indicated</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Travel!B16</f>
        <v>16.100000000000001</v>
      </c>
      <c r="C15" s="104" t="str">
        <f>C11</f>
        <v>Not yet indicated</v>
      </c>
      <c r="D15" s="8"/>
      <c r="E15" s="8"/>
      <c r="F15" s="58"/>
      <c r="G15" s="46"/>
      <c r="H15" s="46"/>
      <c r="I15" s="46"/>
      <c r="J15" s="46"/>
      <c r="K15" s="46"/>
    </row>
    <row r="16" spans="1:11" ht="27.75" customHeight="1" x14ac:dyDescent="0.2">
      <c r="A16" s="11" t="s">
        <v>71</v>
      </c>
      <c r="B16" s="96">
        <f>Travel!B32</f>
        <v>2826.55</v>
      </c>
      <c r="C16" s="104" t="str">
        <f>C11</f>
        <v>Not yet indicated</v>
      </c>
      <c r="D16" s="59"/>
      <c r="E16" s="8"/>
      <c r="F16" s="60"/>
      <c r="G16" s="46"/>
      <c r="H16" s="46"/>
      <c r="I16" s="46"/>
      <c r="J16" s="46"/>
      <c r="K16" s="46"/>
    </row>
    <row r="17" spans="1:11" ht="27.75" customHeight="1" x14ac:dyDescent="0.2">
      <c r="A17" s="11" t="s">
        <v>72</v>
      </c>
      <c r="B17" s="96">
        <f>Travel!B40</f>
        <v>572.1</v>
      </c>
      <c r="C17" s="104" t="str">
        <f>C11</f>
        <v>Not yet indicated</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COUNT(Travel!B12:B15)</f>
        <v>1</v>
      </c>
      <c r="C55" s="111"/>
      <c r="D55" s="111">
        <f>COUNTIF(Travel!D12:D15,"*")</f>
        <v>1</v>
      </c>
      <c r="E55" s="112"/>
      <c r="F55" s="112" t="b">
        <f>MIN(B55,D55)=MAX(B55,D55)</f>
        <v>1</v>
      </c>
      <c r="G55" s="46"/>
      <c r="H55" s="46"/>
      <c r="I55" s="46"/>
      <c r="J55" s="46"/>
      <c r="K55" s="46"/>
    </row>
    <row r="56" spans="1:11" hidden="1" x14ac:dyDescent="0.2">
      <c r="A56" s="121" t="s">
        <v>105</v>
      </c>
      <c r="B56" s="111">
        <f>COUNT(Travel!B20:B31)</f>
        <v>6</v>
      </c>
      <c r="C56" s="111"/>
      <c r="D56" s="111">
        <f>COUNTIF(Travel!D20:D31,"*")</f>
        <v>6</v>
      </c>
      <c r="E56" s="112"/>
      <c r="F56" s="112" t="b">
        <f>MIN(B56,D56)=MAX(B56,D56)</f>
        <v>1</v>
      </c>
    </row>
    <row r="57" spans="1:11" hidden="1" x14ac:dyDescent="0.2">
      <c r="A57" s="122"/>
      <c r="B57" s="111">
        <f>COUNT(Travel!B36:B39)</f>
        <v>1</v>
      </c>
      <c r="C57" s="111"/>
      <c r="D57" s="111">
        <f>COUNTIF(Travel!D36:D39,"*")</f>
        <v>1</v>
      </c>
      <c r="E57" s="112"/>
      <c r="F57" s="112" t="b">
        <f>MIN(B57,D57)=MAX(B57,D57)</f>
        <v>1</v>
      </c>
    </row>
    <row r="58" spans="1:11" hidden="1" x14ac:dyDescent="0.2">
      <c r="A58" s="123" t="s">
        <v>106</v>
      </c>
      <c r="B58" s="113">
        <f>COUNT(Hospitality!B11:B24)</f>
        <v>4</v>
      </c>
      <c r="C58" s="113"/>
      <c r="D58" s="113">
        <f>COUNTIF(Hospitality!D11:D24,"*")</f>
        <v>4</v>
      </c>
      <c r="E58" s="114"/>
      <c r="F58" s="114" t="b">
        <f>MIN(B58,D58)=MAX(B58,D58)</f>
        <v>1</v>
      </c>
    </row>
    <row r="59" spans="1:11" hidden="1" x14ac:dyDescent="0.2">
      <c r="A59" s="124" t="s">
        <v>107</v>
      </c>
      <c r="B59" s="112">
        <f>COUNT('All other expenses'!B11:B23)</f>
        <v>3</v>
      </c>
      <c r="C59" s="112"/>
      <c r="D59" s="112">
        <f>COUNTIF('All other expenses'!D11:D23,"*")</f>
        <v>2</v>
      </c>
      <c r="E59" s="112"/>
      <c r="F59" s="112" t="b">
        <f>MIN(B59,D59)=MAX(B59,D59)</f>
        <v>0</v>
      </c>
    </row>
    <row r="60" spans="1:11" hidden="1" x14ac:dyDescent="0.2">
      <c r="A60" s="123" t="s">
        <v>108</v>
      </c>
      <c r="B60" s="113">
        <f>COUNTIF('Gifts and benefits'!B11:B24,"*")</f>
        <v>1</v>
      </c>
      <c r="C60" s="113">
        <f>COUNTIF('Gifts and benefits'!C11:C24,"*")</f>
        <v>0</v>
      </c>
      <c r="D60" s="113"/>
      <c r="E60" s="113">
        <f>COUNTA('Gifts and benefits'!E11:E24)</f>
        <v>0</v>
      </c>
      <c r="F60" s="114"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6"/>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8" t="s">
        <v>109</v>
      </c>
      <c r="B1" s="178"/>
      <c r="C1" s="178"/>
      <c r="D1" s="178"/>
      <c r="E1" s="178"/>
      <c r="F1" s="46"/>
    </row>
    <row r="2" spans="1:6" ht="21" customHeight="1" x14ac:dyDescent="0.2">
      <c r="A2" s="4" t="s">
        <v>52</v>
      </c>
      <c r="B2" s="181" t="str">
        <f>'Summary and sign-off'!B2:F2</f>
        <v>Office for Māori Crown Relations - Te Arawhiti</v>
      </c>
      <c r="C2" s="181"/>
      <c r="D2" s="181"/>
      <c r="E2" s="181"/>
      <c r="F2" s="46"/>
    </row>
    <row r="3" spans="1:6" ht="21" customHeight="1" x14ac:dyDescent="0.2">
      <c r="A3" s="4" t="s">
        <v>110</v>
      </c>
      <c r="B3" s="181" t="str">
        <f>'Summary and sign-off'!B3:F3</f>
        <v>Lil Anderson</v>
      </c>
      <c r="C3" s="181"/>
      <c r="D3" s="181"/>
      <c r="E3" s="181"/>
      <c r="F3" s="46"/>
    </row>
    <row r="4" spans="1:6" ht="21" customHeight="1" x14ac:dyDescent="0.2">
      <c r="A4" s="4" t="s">
        <v>111</v>
      </c>
      <c r="B4" s="181">
        <f>'Summary and sign-off'!B4:F4</f>
        <v>44378</v>
      </c>
      <c r="C4" s="181"/>
      <c r="D4" s="181"/>
      <c r="E4" s="181"/>
      <c r="F4" s="46"/>
    </row>
    <row r="5" spans="1:6" ht="21" customHeight="1" x14ac:dyDescent="0.2">
      <c r="A5" s="4" t="s">
        <v>112</v>
      </c>
      <c r="B5" s="181">
        <f>'Summary and sign-off'!B5:F5</f>
        <v>44644</v>
      </c>
      <c r="C5" s="181"/>
      <c r="D5" s="181"/>
      <c r="E5" s="181"/>
      <c r="F5" s="46"/>
    </row>
    <row r="6" spans="1:6" ht="21" customHeight="1" x14ac:dyDescent="0.2">
      <c r="A6" s="4" t="s">
        <v>113</v>
      </c>
      <c r="B6" s="176"/>
      <c r="C6" s="176"/>
      <c r="D6" s="176"/>
      <c r="E6" s="176"/>
      <c r="F6" s="46"/>
    </row>
    <row r="7" spans="1:6" ht="21" customHeight="1" x14ac:dyDescent="0.2">
      <c r="A7" s="4" t="s">
        <v>56</v>
      </c>
      <c r="B7" s="176"/>
      <c r="C7" s="176"/>
      <c r="D7" s="176"/>
      <c r="E7" s="176"/>
      <c r="F7" s="46"/>
    </row>
    <row r="8" spans="1:6" ht="36" customHeight="1" x14ac:dyDescent="0.2">
      <c r="A8" s="184" t="s">
        <v>114</v>
      </c>
      <c r="B8" s="185"/>
      <c r="C8" s="185"/>
      <c r="D8" s="185"/>
      <c r="E8" s="185"/>
      <c r="F8" s="22"/>
    </row>
    <row r="9" spans="1:6" ht="36" customHeight="1" x14ac:dyDescent="0.2">
      <c r="A9" s="186" t="s">
        <v>115</v>
      </c>
      <c r="B9" s="187"/>
      <c r="C9" s="187"/>
      <c r="D9" s="187"/>
      <c r="E9" s="187"/>
      <c r="F9" s="22"/>
    </row>
    <row r="10" spans="1:6" ht="24.75" customHeight="1" x14ac:dyDescent="0.2">
      <c r="A10" s="183" t="s">
        <v>116</v>
      </c>
      <c r="B10" s="188"/>
      <c r="C10" s="183"/>
      <c r="D10" s="183"/>
      <c r="E10" s="183"/>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v>44522</v>
      </c>
      <c r="B13" s="158">
        <v>16.100000000000001</v>
      </c>
      <c r="C13" s="159" t="s">
        <v>179</v>
      </c>
      <c r="D13" s="159" t="s">
        <v>176</v>
      </c>
      <c r="E13" s="160" t="s">
        <v>175</v>
      </c>
      <c r="F13" s="1"/>
    </row>
    <row r="14" spans="1:6" s="87" customFormat="1" x14ac:dyDescent="0.2">
      <c r="A14" s="157"/>
      <c r="B14" s="158"/>
      <c r="C14" s="159"/>
      <c r="D14" s="159"/>
      <c r="E14" s="160"/>
      <c r="F14" s="1"/>
    </row>
    <row r="15" spans="1:6" s="87" customFormat="1" hidden="1" x14ac:dyDescent="0.2">
      <c r="A15" s="143"/>
      <c r="B15" s="144"/>
      <c r="C15" s="145"/>
      <c r="D15" s="145"/>
      <c r="E15" s="146"/>
      <c r="F15" s="1"/>
    </row>
    <row r="16" spans="1:6" ht="19.5" customHeight="1" x14ac:dyDescent="0.2">
      <c r="A16" s="107" t="s">
        <v>122</v>
      </c>
      <c r="B16" s="108">
        <f>SUM(B12:B15)</f>
        <v>16.100000000000001</v>
      </c>
      <c r="C16" s="168" t="str">
        <f>IF(SUBTOTAL(3,B12:B15)=SUBTOTAL(103,B12:B15),'Summary and sign-off'!$A$48,'Summary and sign-off'!$A$49)</f>
        <v>Check - there are no hidden rows with data</v>
      </c>
      <c r="D16" s="182" t="str">
        <f>IF('Summary and sign-off'!F55='Summary and sign-off'!F54,'Summary and sign-off'!A51,'Summary and sign-off'!A50)</f>
        <v>Check - each entry provides sufficient information</v>
      </c>
      <c r="E16" s="182"/>
      <c r="F16" s="46"/>
    </row>
    <row r="17" spans="1:6" ht="10.5" customHeight="1" x14ac:dyDescent="0.2">
      <c r="A17" s="27"/>
      <c r="B17" s="22"/>
      <c r="C17" s="27"/>
      <c r="D17" s="27"/>
      <c r="E17" s="27"/>
      <c r="F17" s="27"/>
    </row>
    <row r="18" spans="1:6" ht="24.75" customHeight="1" x14ac:dyDescent="0.2">
      <c r="A18" s="183" t="s">
        <v>123</v>
      </c>
      <c r="B18" s="183"/>
      <c r="C18" s="183"/>
      <c r="D18" s="183"/>
      <c r="E18" s="183"/>
      <c r="F18" s="47"/>
    </row>
    <row r="19" spans="1:6" ht="27" customHeight="1" x14ac:dyDescent="0.2">
      <c r="A19" s="35" t="s">
        <v>117</v>
      </c>
      <c r="B19" s="35" t="s">
        <v>62</v>
      </c>
      <c r="C19" s="35" t="s">
        <v>124</v>
      </c>
      <c r="D19" s="35" t="s">
        <v>120</v>
      </c>
      <c r="E19" s="35" t="s">
        <v>121</v>
      </c>
      <c r="F19" s="48"/>
    </row>
    <row r="20" spans="1:6" s="87" customFormat="1" hidden="1" x14ac:dyDescent="0.2">
      <c r="A20" s="133"/>
      <c r="B20" s="134"/>
      <c r="C20" s="135"/>
      <c r="D20" s="135"/>
      <c r="E20" s="136"/>
      <c r="F20" s="1"/>
    </row>
    <row r="21" spans="1:6" s="87" customFormat="1" x14ac:dyDescent="0.2">
      <c r="A21" s="169" t="s">
        <v>172</v>
      </c>
      <c r="B21" s="170">
        <v>170.51</v>
      </c>
      <c r="C21" s="171" t="s">
        <v>177</v>
      </c>
      <c r="D21" s="171" t="s">
        <v>178</v>
      </c>
      <c r="E21" s="172" t="s">
        <v>175</v>
      </c>
      <c r="F21" s="1"/>
    </row>
    <row r="22" spans="1:6" s="87" customFormat="1" x14ac:dyDescent="0.2">
      <c r="A22" s="169" t="s">
        <v>172</v>
      </c>
      <c r="B22" s="170">
        <v>16.100000000000001</v>
      </c>
      <c r="C22" s="171" t="s">
        <v>187</v>
      </c>
      <c r="D22" s="171" t="s">
        <v>188</v>
      </c>
      <c r="E22" s="172" t="s">
        <v>175</v>
      </c>
      <c r="F22" s="1"/>
    </row>
    <row r="23" spans="1:6" s="87" customFormat="1" x14ac:dyDescent="0.2">
      <c r="A23" s="169">
        <v>44361</v>
      </c>
      <c r="B23" s="170">
        <v>333.57</v>
      </c>
      <c r="C23" s="171" t="s">
        <v>181</v>
      </c>
      <c r="D23" s="171" t="s">
        <v>180</v>
      </c>
      <c r="E23" s="172" t="s">
        <v>184</v>
      </c>
      <c r="F23" s="1"/>
    </row>
    <row r="24" spans="1:6" s="87" customFormat="1" x14ac:dyDescent="0.2">
      <c r="A24" s="169">
        <v>44774</v>
      </c>
      <c r="B24" s="170">
        <v>1197.4100000000001</v>
      </c>
      <c r="C24" s="171" t="s">
        <v>182</v>
      </c>
      <c r="D24" s="171" t="s">
        <v>200</v>
      </c>
      <c r="E24" s="172" t="s">
        <v>183</v>
      </c>
      <c r="F24" s="1"/>
    </row>
    <row r="25" spans="1:6" s="87" customFormat="1" x14ac:dyDescent="0.2">
      <c r="A25" s="169">
        <v>44408</v>
      </c>
      <c r="B25" s="170">
        <v>726.79</v>
      </c>
      <c r="C25" s="171" t="s">
        <v>182</v>
      </c>
      <c r="D25" s="171" t="s">
        <v>186</v>
      </c>
      <c r="E25" s="172" t="s">
        <v>183</v>
      </c>
      <c r="F25" s="1"/>
    </row>
    <row r="26" spans="1:6" s="87" customFormat="1" x14ac:dyDescent="0.2">
      <c r="A26" s="169">
        <v>44620</v>
      </c>
      <c r="B26" s="170">
        <v>382.17</v>
      </c>
      <c r="C26" s="171" t="s">
        <v>201</v>
      </c>
      <c r="D26" s="171" t="s">
        <v>186</v>
      </c>
      <c r="E26" s="172" t="s">
        <v>183</v>
      </c>
      <c r="F26" s="1"/>
    </row>
    <row r="27" spans="1:6" s="87" customFormat="1" x14ac:dyDescent="0.2">
      <c r="A27" s="157"/>
      <c r="B27" s="158"/>
      <c r="C27" s="159"/>
      <c r="D27" s="159"/>
      <c r="E27" s="160"/>
      <c r="F27" s="1"/>
    </row>
    <row r="28" spans="1:6" s="87" customFormat="1" x14ac:dyDescent="0.2">
      <c r="A28" s="157"/>
      <c r="B28" s="158"/>
      <c r="C28" s="159"/>
      <c r="D28" s="159"/>
      <c r="E28" s="160"/>
      <c r="F28" s="1"/>
    </row>
    <row r="29" spans="1:6" s="87" customFormat="1" x14ac:dyDescent="0.2">
      <c r="A29" s="157"/>
      <c r="B29" s="158"/>
      <c r="C29" s="159"/>
      <c r="D29" s="159"/>
      <c r="E29" s="160"/>
      <c r="F29" s="1"/>
    </row>
    <row r="30" spans="1:6" s="87" customFormat="1" x14ac:dyDescent="0.2">
      <c r="A30" s="157"/>
      <c r="B30" s="158"/>
      <c r="C30" s="159"/>
      <c r="D30" s="159"/>
      <c r="E30" s="160"/>
      <c r="F30" s="1"/>
    </row>
    <row r="31" spans="1:6" s="87" customFormat="1" hidden="1" x14ac:dyDescent="0.2">
      <c r="A31" s="147"/>
      <c r="B31" s="148"/>
      <c r="C31" s="149"/>
      <c r="D31" s="149"/>
      <c r="E31" s="150"/>
      <c r="F31" s="1"/>
    </row>
    <row r="32" spans="1:6" ht="19.5" customHeight="1" x14ac:dyDescent="0.2">
      <c r="A32" s="107" t="s">
        <v>125</v>
      </c>
      <c r="B32" s="108">
        <f>SUM(B20:B31)</f>
        <v>2826.55</v>
      </c>
      <c r="C32" s="168" t="str">
        <f>IF(SUBTOTAL(3,B20:B31)=SUBTOTAL(103,B20:B31),'Summary and sign-off'!$A$48,'Summary and sign-off'!$A$49)</f>
        <v>Check - there are no hidden rows with data</v>
      </c>
      <c r="D32" s="182" t="str">
        <f>IF('Summary and sign-off'!F56='Summary and sign-off'!F54,'Summary and sign-off'!A51,'Summary and sign-off'!A50)</f>
        <v>Check - each entry provides sufficient information</v>
      </c>
      <c r="E32" s="182"/>
      <c r="F32" s="46"/>
    </row>
    <row r="33" spans="1:6" ht="10.5" customHeight="1" x14ac:dyDescent="0.2">
      <c r="A33" s="27"/>
      <c r="B33" s="22"/>
      <c r="C33" s="27"/>
      <c r="D33" s="27"/>
      <c r="E33" s="27"/>
      <c r="F33" s="27"/>
    </row>
    <row r="34" spans="1:6" ht="24.75" customHeight="1" x14ac:dyDescent="0.2">
      <c r="A34" s="183" t="s">
        <v>126</v>
      </c>
      <c r="B34" s="183"/>
      <c r="C34" s="183"/>
      <c r="D34" s="183"/>
      <c r="E34" s="183"/>
      <c r="F34" s="46"/>
    </row>
    <row r="35" spans="1:6" ht="27" customHeight="1" x14ac:dyDescent="0.2">
      <c r="A35" s="35" t="s">
        <v>117</v>
      </c>
      <c r="B35" s="35" t="s">
        <v>62</v>
      </c>
      <c r="C35" s="35" t="s">
        <v>127</v>
      </c>
      <c r="D35" s="35" t="s">
        <v>128</v>
      </c>
      <c r="E35" s="35" t="s">
        <v>121</v>
      </c>
      <c r="F35" s="49"/>
    </row>
    <row r="36" spans="1:6" s="87" customFormat="1" hidden="1" x14ac:dyDescent="0.2">
      <c r="A36" s="133"/>
      <c r="B36" s="134"/>
      <c r="C36" s="135"/>
      <c r="D36" s="135"/>
      <c r="E36" s="136"/>
      <c r="F36" s="1"/>
    </row>
    <row r="37" spans="1:6" s="87" customFormat="1" x14ac:dyDescent="0.2">
      <c r="A37" s="169" t="s">
        <v>172</v>
      </c>
      <c r="B37" s="170">
        <v>572.1</v>
      </c>
      <c r="C37" s="171" t="s">
        <v>198</v>
      </c>
      <c r="D37" s="171" t="s">
        <v>185</v>
      </c>
      <c r="E37" s="172" t="s">
        <v>175</v>
      </c>
      <c r="F37" s="1"/>
    </row>
    <row r="38" spans="1:6" s="87" customFormat="1" x14ac:dyDescent="0.2">
      <c r="A38" s="157"/>
      <c r="B38" s="158"/>
      <c r="C38" s="159"/>
      <c r="D38" s="159"/>
      <c r="E38" s="160"/>
      <c r="F38" s="1"/>
    </row>
    <row r="39" spans="1:6" s="87" customFormat="1" hidden="1" x14ac:dyDescent="0.2">
      <c r="A39" s="133"/>
      <c r="B39" s="134"/>
      <c r="C39" s="135"/>
      <c r="D39" s="135"/>
      <c r="E39" s="136"/>
      <c r="F39" s="1"/>
    </row>
    <row r="40" spans="1:6" ht="19.5" customHeight="1" x14ac:dyDescent="0.2">
      <c r="A40" s="107" t="s">
        <v>129</v>
      </c>
      <c r="B40" s="108">
        <f>SUM(B36:B39)</f>
        <v>572.1</v>
      </c>
      <c r="C40" s="168" t="str">
        <f>IF(SUBTOTAL(3,B36:B39)=SUBTOTAL(103,B36:B39),'Summary and sign-off'!$A$48,'Summary and sign-off'!$A$49)</f>
        <v>Check - there are no hidden rows with data</v>
      </c>
      <c r="D40" s="182" t="str">
        <f>IF('Summary and sign-off'!F57='Summary and sign-off'!F54,'Summary and sign-off'!A51,'Summary and sign-off'!A50)</f>
        <v>Check - each entry provides sufficient information</v>
      </c>
      <c r="E40" s="182"/>
      <c r="F40" s="46"/>
    </row>
    <row r="41" spans="1:6" ht="10.5" customHeight="1" x14ac:dyDescent="0.2">
      <c r="A41" s="27"/>
      <c r="B41" s="92"/>
      <c r="C41" s="22"/>
      <c r="D41" s="27"/>
      <c r="E41" s="27"/>
      <c r="F41" s="27"/>
    </row>
    <row r="42" spans="1:6" ht="34.5" customHeight="1" x14ac:dyDescent="0.2">
      <c r="A42" s="50" t="s">
        <v>130</v>
      </c>
      <c r="B42" s="93">
        <f>B16+B32+B40</f>
        <v>3414.75</v>
      </c>
      <c r="C42" s="51"/>
      <c r="D42" s="51"/>
      <c r="E42" s="51"/>
      <c r="F42" s="26"/>
    </row>
    <row r="43" spans="1:6" x14ac:dyDescent="0.2">
      <c r="A43" s="27"/>
      <c r="B43" s="22"/>
      <c r="C43" s="27"/>
      <c r="D43" s="27"/>
      <c r="E43" s="27"/>
      <c r="F43" s="27"/>
    </row>
    <row r="44" spans="1:6" x14ac:dyDescent="0.2">
      <c r="A44" s="52" t="s">
        <v>73</v>
      </c>
      <c r="B44" s="25"/>
      <c r="C44" s="26"/>
      <c r="D44" s="26"/>
      <c r="E44" s="26"/>
      <c r="F44" s="27"/>
    </row>
    <row r="45" spans="1:6" ht="12.6" customHeight="1" x14ac:dyDescent="0.2">
      <c r="A45" s="23" t="s">
        <v>131</v>
      </c>
      <c r="B45" s="53"/>
      <c r="C45" s="53"/>
      <c r="D45" s="32"/>
      <c r="E45" s="32"/>
      <c r="F45" s="27"/>
    </row>
    <row r="46" spans="1:6" ht="12.95" customHeight="1" x14ac:dyDescent="0.2">
      <c r="A46" s="31" t="s">
        <v>132</v>
      </c>
      <c r="B46" s="27"/>
      <c r="C46" s="32"/>
      <c r="D46" s="27"/>
      <c r="E46" s="32"/>
      <c r="F46" s="27"/>
    </row>
    <row r="47" spans="1:6" x14ac:dyDescent="0.2">
      <c r="A47" s="31" t="s">
        <v>133</v>
      </c>
      <c r="B47" s="32"/>
      <c r="C47" s="32"/>
      <c r="D47" s="32"/>
      <c r="E47" s="54"/>
      <c r="F47" s="46"/>
    </row>
    <row r="48" spans="1:6" x14ac:dyDescent="0.2">
      <c r="A48" s="23" t="s">
        <v>79</v>
      </c>
      <c r="B48" s="25"/>
      <c r="C48" s="26"/>
      <c r="D48" s="26"/>
      <c r="E48" s="26"/>
      <c r="F48" s="27"/>
    </row>
    <row r="49" spans="1:6" ht="12.95" customHeight="1" x14ac:dyDescent="0.2">
      <c r="A49" s="31" t="s">
        <v>134</v>
      </c>
      <c r="B49" s="27"/>
      <c r="C49" s="32"/>
      <c r="D49" s="27"/>
      <c r="E49" s="32"/>
      <c r="F49" s="27"/>
    </row>
    <row r="50" spans="1:6" x14ac:dyDescent="0.2">
      <c r="A50" s="31" t="s">
        <v>135</v>
      </c>
      <c r="B50" s="32"/>
      <c r="C50" s="32"/>
      <c r="D50" s="32"/>
      <c r="E50" s="54"/>
      <c r="F50" s="46"/>
    </row>
    <row r="51" spans="1:6" x14ac:dyDescent="0.2">
      <c r="A51" s="36" t="s">
        <v>136</v>
      </c>
      <c r="B51" s="36"/>
      <c r="C51" s="36"/>
      <c r="D51" s="36"/>
      <c r="E51" s="54"/>
      <c r="F51" s="46"/>
    </row>
    <row r="52" spans="1:6" x14ac:dyDescent="0.2">
      <c r="A52" s="40"/>
      <c r="B52" s="27"/>
      <c r="C52" s="27"/>
      <c r="D52" s="27"/>
      <c r="E52" s="46"/>
      <c r="F52" s="46"/>
    </row>
    <row r="53" spans="1:6" hidden="1" x14ac:dyDescent="0.2">
      <c r="A53" s="40"/>
      <c r="B53" s="27"/>
      <c r="C53" s="27"/>
      <c r="D53" s="27"/>
      <c r="E53" s="46"/>
      <c r="F53" s="46"/>
    </row>
    <row r="54" spans="1:6" x14ac:dyDescent="0.2"/>
    <row r="55" spans="1:6" x14ac:dyDescent="0.2"/>
    <row r="56" spans="1:6" x14ac:dyDescent="0.2"/>
    <row r="57" spans="1:6" x14ac:dyDescent="0.2"/>
    <row r="58" spans="1:6" ht="12.75" hidden="1" customHeight="1" x14ac:dyDescent="0.2"/>
    <row r="59" spans="1:6" x14ac:dyDescent="0.2"/>
    <row r="60" spans="1:6" x14ac:dyDescent="0.2"/>
    <row r="61" spans="1:6" hidden="1" x14ac:dyDescent="0.2">
      <c r="A61" s="55"/>
      <c r="B61" s="46"/>
      <c r="C61" s="46"/>
      <c r="D61" s="46"/>
      <c r="E61" s="46"/>
      <c r="F61" s="46"/>
    </row>
    <row r="62" spans="1:6" hidden="1" x14ac:dyDescent="0.2">
      <c r="A62" s="55"/>
      <c r="B62" s="46"/>
      <c r="C62" s="46"/>
      <c r="D62" s="46"/>
      <c r="E62" s="46"/>
      <c r="F62" s="46"/>
    </row>
    <row r="63" spans="1:6" hidden="1" x14ac:dyDescent="0.2">
      <c r="A63" s="55"/>
      <c r="B63" s="46"/>
      <c r="C63" s="46"/>
      <c r="D63" s="46"/>
      <c r="E63" s="46"/>
      <c r="F63" s="46"/>
    </row>
    <row r="64" spans="1:6" hidden="1" x14ac:dyDescent="0.2">
      <c r="A64" s="55"/>
      <c r="B64" s="46"/>
      <c r="C64" s="46"/>
      <c r="D64" s="46"/>
      <c r="E64" s="46"/>
      <c r="F64" s="46"/>
    </row>
    <row r="65" spans="1:6" hidden="1" x14ac:dyDescent="0.2">
      <c r="A65" s="55"/>
      <c r="B65" s="46"/>
      <c r="C65" s="46"/>
      <c r="D65" s="46"/>
      <c r="E65" s="46"/>
      <c r="F65" s="46"/>
    </row>
    <row r="66" spans="1:6" x14ac:dyDescent="0.2"/>
    <row r="67" spans="1:6" x14ac:dyDescent="0.2"/>
    <row r="68" spans="1:6" x14ac:dyDescent="0.2"/>
    <row r="69" spans="1:6" x14ac:dyDescent="0.2"/>
    <row r="70" spans="1:6" x14ac:dyDescent="0.2"/>
    <row r="73" spans="1:6" x14ac:dyDescent="0.2"/>
    <row r="74" spans="1:6" x14ac:dyDescent="0.2"/>
    <row r="75" spans="1:6" x14ac:dyDescent="0.2"/>
    <row r="76" spans="1:6" x14ac:dyDescent="0.2"/>
  </sheetData>
  <sheetProtection sheet="1" formatCells="0" formatRows="0" insertColumns="0" insertRows="0" deleteRows="0"/>
  <mergeCells count="15">
    <mergeCell ref="B7:E7"/>
    <mergeCell ref="B5:E5"/>
    <mergeCell ref="D40:E40"/>
    <mergeCell ref="A1:E1"/>
    <mergeCell ref="A18:E18"/>
    <mergeCell ref="A34:E34"/>
    <mergeCell ref="B2:E2"/>
    <mergeCell ref="B3:E3"/>
    <mergeCell ref="B4:E4"/>
    <mergeCell ref="A8:E8"/>
    <mergeCell ref="A9:E9"/>
    <mergeCell ref="B6:E6"/>
    <mergeCell ref="D16:E16"/>
    <mergeCell ref="D32:E3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30:A31 A12 A15 A36 A3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5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37:A38 A21:A2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B12:B15 B36:B39 B20:B31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E15" sqref="A12:E1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8" t="s">
        <v>109</v>
      </c>
      <c r="B1" s="178"/>
      <c r="C1" s="178"/>
      <c r="D1" s="178"/>
      <c r="E1" s="178"/>
      <c r="F1" s="38"/>
    </row>
    <row r="2" spans="1:6" ht="21" customHeight="1" x14ac:dyDescent="0.2">
      <c r="A2" s="4" t="s">
        <v>52</v>
      </c>
      <c r="B2" s="181" t="str">
        <f>'Summary and sign-off'!B2:F2</f>
        <v>Office for Māori Crown Relations - Te Arawhiti</v>
      </c>
      <c r="C2" s="181"/>
      <c r="D2" s="181"/>
      <c r="E2" s="181"/>
      <c r="F2" s="38"/>
    </row>
    <row r="3" spans="1:6" ht="21" customHeight="1" x14ac:dyDescent="0.2">
      <c r="A3" s="4" t="s">
        <v>110</v>
      </c>
      <c r="B3" s="181" t="str">
        <f>'Summary and sign-off'!B3:F3</f>
        <v>Lil Anderson</v>
      </c>
      <c r="C3" s="181"/>
      <c r="D3" s="181"/>
      <c r="E3" s="181"/>
      <c r="F3" s="38"/>
    </row>
    <row r="4" spans="1:6" ht="21" customHeight="1" x14ac:dyDescent="0.2">
      <c r="A4" s="4" t="s">
        <v>111</v>
      </c>
      <c r="B4" s="181">
        <f>'Summary and sign-off'!B4:F4</f>
        <v>44378</v>
      </c>
      <c r="C4" s="181"/>
      <c r="D4" s="181"/>
      <c r="E4" s="181"/>
      <c r="F4" s="38"/>
    </row>
    <row r="5" spans="1:6" ht="21" customHeight="1" x14ac:dyDescent="0.2">
      <c r="A5" s="4" t="s">
        <v>112</v>
      </c>
      <c r="B5" s="181">
        <f>'Summary and sign-off'!B5:F5</f>
        <v>44644</v>
      </c>
      <c r="C5" s="181"/>
      <c r="D5" s="181"/>
      <c r="E5" s="181"/>
      <c r="F5" s="38"/>
    </row>
    <row r="6" spans="1:6" ht="21" customHeight="1" x14ac:dyDescent="0.2">
      <c r="A6" s="4" t="s">
        <v>113</v>
      </c>
      <c r="B6" s="176"/>
      <c r="C6" s="176"/>
      <c r="D6" s="176"/>
      <c r="E6" s="176"/>
      <c r="F6" s="38"/>
    </row>
    <row r="7" spans="1:6" ht="21" customHeight="1" x14ac:dyDescent="0.2">
      <c r="A7" s="4" t="s">
        <v>56</v>
      </c>
      <c r="B7" s="176"/>
      <c r="C7" s="176"/>
      <c r="D7" s="176"/>
      <c r="E7" s="176"/>
      <c r="F7" s="38"/>
    </row>
    <row r="8" spans="1:6" ht="35.25" customHeight="1" x14ac:dyDescent="0.25">
      <c r="A8" s="191" t="s">
        <v>137</v>
      </c>
      <c r="B8" s="191"/>
      <c r="C8" s="192"/>
      <c r="D8" s="192"/>
      <c r="E8" s="192"/>
      <c r="F8" s="42"/>
    </row>
    <row r="9" spans="1:6" ht="35.25" customHeight="1" x14ac:dyDescent="0.25">
      <c r="A9" s="189" t="s">
        <v>138</v>
      </c>
      <c r="B9" s="190"/>
      <c r="C9" s="190"/>
      <c r="D9" s="190"/>
      <c r="E9" s="190"/>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69">
        <v>44407</v>
      </c>
      <c r="B12" s="170">
        <v>56</v>
      </c>
      <c r="C12" s="173" t="s">
        <v>194</v>
      </c>
      <c r="D12" s="173" t="s">
        <v>190</v>
      </c>
      <c r="E12" s="174" t="s">
        <v>175</v>
      </c>
      <c r="F12" s="2"/>
    </row>
    <row r="13" spans="1:6" s="87" customFormat="1" x14ac:dyDescent="0.2">
      <c r="A13" s="169">
        <v>44532</v>
      </c>
      <c r="B13" s="170">
        <v>44.7</v>
      </c>
      <c r="C13" s="173" t="s">
        <v>193</v>
      </c>
      <c r="D13" s="173" t="s">
        <v>190</v>
      </c>
      <c r="E13" s="174" t="s">
        <v>175</v>
      </c>
      <c r="F13" s="2"/>
    </row>
    <row r="14" spans="1:6" s="87" customFormat="1" x14ac:dyDescent="0.2">
      <c r="A14" s="169">
        <v>44603</v>
      </c>
      <c r="B14" s="170">
        <v>23.22</v>
      </c>
      <c r="C14" s="173" t="s">
        <v>191</v>
      </c>
      <c r="D14" s="173" t="s">
        <v>192</v>
      </c>
      <c r="E14" s="174" t="s">
        <v>175</v>
      </c>
      <c r="F14" s="2"/>
    </row>
    <row r="15" spans="1:6" s="87" customFormat="1" x14ac:dyDescent="0.2">
      <c r="A15" s="169">
        <v>44608</v>
      </c>
      <c r="B15" s="170">
        <v>64</v>
      </c>
      <c r="C15" s="173" t="s">
        <v>189</v>
      </c>
      <c r="D15" s="173" t="s">
        <v>190</v>
      </c>
      <c r="E15" s="174" t="s">
        <v>175</v>
      </c>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187.92000000000002</v>
      </c>
      <c r="C25" s="106" t="str">
        <f>IF(SUBTOTAL(3,B11:B24)=SUBTOTAL(103,B11:B24),'Summary and sign-off'!$A$48,'Summary and sign-off'!$A$49)</f>
        <v>Check - there are no hidden rows with data</v>
      </c>
      <c r="D25" s="182" t="str">
        <f>IF('Summary and sign-off'!F58='Summary and sign-off'!F54,'Summary and sign-off'!A51,'Summary and sign-off'!A50)</f>
        <v>Check - each entry provides sufficient information</v>
      </c>
      <c r="E25" s="182"/>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4" zoomScaleNormal="100" workbookViewId="0">
      <selection activeCell="E14" sqref="A12:E1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8" t="s">
        <v>109</v>
      </c>
      <c r="B1" s="178"/>
      <c r="C1" s="178"/>
      <c r="D1" s="178"/>
      <c r="E1" s="178"/>
      <c r="F1" s="24"/>
    </row>
    <row r="2" spans="1:6" ht="21" customHeight="1" x14ac:dyDescent="0.2">
      <c r="A2" s="4" t="s">
        <v>52</v>
      </c>
      <c r="B2" s="181" t="str">
        <f>'Summary and sign-off'!B2:F2</f>
        <v>Office for Māori Crown Relations - Te Arawhiti</v>
      </c>
      <c r="C2" s="181"/>
      <c r="D2" s="181"/>
      <c r="E2" s="181"/>
      <c r="F2" s="24"/>
    </row>
    <row r="3" spans="1:6" ht="21" customHeight="1" x14ac:dyDescent="0.2">
      <c r="A3" s="4" t="s">
        <v>110</v>
      </c>
      <c r="B3" s="181" t="str">
        <f>'Summary and sign-off'!B3:F3</f>
        <v>Lil Anderson</v>
      </c>
      <c r="C3" s="181"/>
      <c r="D3" s="181"/>
      <c r="E3" s="181"/>
      <c r="F3" s="24"/>
    </row>
    <row r="4" spans="1:6" ht="21" customHeight="1" x14ac:dyDescent="0.2">
      <c r="A4" s="4" t="s">
        <v>111</v>
      </c>
      <c r="B4" s="181">
        <f>'Summary and sign-off'!B4:F4</f>
        <v>44378</v>
      </c>
      <c r="C4" s="181"/>
      <c r="D4" s="181"/>
      <c r="E4" s="181"/>
      <c r="F4" s="24"/>
    </row>
    <row r="5" spans="1:6" ht="21" customHeight="1" x14ac:dyDescent="0.2">
      <c r="A5" s="4" t="s">
        <v>112</v>
      </c>
      <c r="B5" s="181">
        <f>'Summary and sign-off'!B5:F5</f>
        <v>44644</v>
      </c>
      <c r="C5" s="181"/>
      <c r="D5" s="181"/>
      <c r="E5" s="181"/>
      <c r="F5" s="24"/>
    </row>
    <row r="6" spans="1:6" ht="21" customHeight="1" x14ac:dyDescent="0.2">
      <c r="A6" s="4" t="s">
        <v>113</v>
      </c>
      <c r="B6" s="176"/>
      <c r="C6" s="176"/>
      <c r="D6" s="176"/>
      <c r="E6" s="176"/>
      <c r="F6" s="34"/>
    </row>
    <row r="7" spans="1:6" ht="21" customHeight="1" x14ac:dyDescent="0.2">
      <c r="A7" s="4" t="s">
        <v>56</v>
      </c>
      <c r="B7" s="176"/>
      <c r="C7" s="176"/>
      <c r="D7" s="176"/>
      <c r="E7" s="176"/>
      <c r="F7" s="34"/>
    </row>
    <row r="8" spans="1:6" ht="35.25" customHeight="1" x14ac:dyDescent="0.2">
      <c r="A8" s="185" t="s">
        <v>147</v>
      </c>
      <c r="B8" s="185"/>
      <c r="C8" s="192"/>
      <c r="D8" s="192"/>
      <c r="E8" s="192"/>
      <c r="F8" s="24"/>
    </row>
    <row r="9" spans="1:6" ht="35.25" customHeight="1" x14ac:dyDescent="0.2">
      <c r="A9" s="193" t="s">
        <v>148</v>
      </c>
      <c r="B9" s="194"/>
      <c r="C9" s="194"/>
      <c r="D9" s="194"/>
      <c r="E9" s="194"/>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9" t="s">
        <v>172</v>
      </c>
      <c r="B12" s="170">
        <v>683.35</v>
      </c>
      <c r="C12" s="173" t="s">
        <v>173</v>
      </c>
      <c r="D12" s="173" t="s">
        <v>174</v>
      </c>
      <c r="E12" s="174" t="s">
        <v>175</v>
      </c>
      <c r="F12" s="3"/>
    </row>
    <row r="13" spans="1:6" s="87" customFormat="1" x14ac:dyDescent="0.2">
      <c r="A13" s="169" t="s">
        <v>172</v>
      </c>
      <c r="B13" s="170">
        <v>43.8</v>
      </c>
      <c r="C13" s="173" t="s">
        <v>195</v>
      </c>
      <c r="D13" s="173" t="s">
        <v>196</v>
      </c>
      <c r="E13" s="174" t="s">
        <v>175</v>
      </c>
      <c r="F13" s="3"/>
    </row>
    <row r="14" spans="1:6" s="87" customFormat="1" x14ac:dyDescent="0.2">
      <c r="A14" s="169">
        <v>44358</v>
      </c>
      <c r="B14" s="170">
        <v>11.74</v>
      </c>
      <c r="C14" s="173" t="s">
        <v>197</v>
      </c>
      <c r="D14" s="173"/>
      <c r="E14" s="174" t="s">
        <v>175</v>
      </c>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61"/>
      <c r="B21" s="158"/>
      <c r="C21" s="162"/>
      <c r="D21" s="162"/>
      <c r="E21" s="163"/>
      <c r="F21" s="3"/>
    </row>
    <row r="22" spans="1:6" s="87" customFormat="1" x14ac:dyDescent="0.2">
      <c r="A22" s="161"/>
      <c r="B22" s="158"/>
      <c r="C22" s="162"/>
      <c r="D22" s="162"/>
      <c r="E22" s="163"/>
      <c r="F22" s="3"/>
    </row>
    <row r="23" spans="1:6" s="87" customFormat="1" hidden="1" x14ac:dyDescent="0.2">
      <c r="A23" s="137"/>
      <c r="B23" s="134"/>
      <c r="C23" s="138"/>
      <c r="D23" s="138"/>
      <c r="E23" s="139"/>
      <c r="F23" s="3"/>
    </row>
    <row r="24" spans="1:6" ht="34.5" customHeight="1" x14ac:dyDescent="0.2">
      <c r="A24" s="88" t="s">
        <v>151</v>
      </c>
      <c r="B24" s="97">
        <f>SUM(B11:B23)</f>
        <v>738.89</v>
      </c>
      <c r="C24" s="106" t="str">
        <f>IF(SUBTOTAL(3,B11:B23)=SUBTOTAL(103,B11:B23),'Summary and sign-off'!$A$48,'Summary and sign-off'!$A$49)</f>
        <v>Check - there are no hidden rows with data</v>
      </c>
      <c r="D24" s="182" t="str">
        <f>IF('Summary and sign-off'!F59='Summary and sign-off'!F54,'Summary and sign-off'!A51,'Summary and sign-off'!A50)</f>
        <v>Not all lines have an entry for "Cost in NZ$" and "Type of expense"</v>
      </c>
      <c r="E24" s="182"/>
      <c r="F24" s="37"/>
    </row>
    <row r="25" spans="1:6" ht="14.1" customHeight="1" x14ac:dyDescent="0.2">
      <c r="A25" s="38"/>
      <c r="B25" s="27"/>
      <c r="C25" s="20"/>
      <c r="D25" s="20"/>
      <c r="E25" s="20"/>
      <c r="F25" s="24"/>
    </row>
    <row r="26" spans="1:6" x14ac:dyDescent="0.2">
      <c r="A26" s="21" t="s">
        <v>152</v>
      </c>
      <c r="B26" s="20"/>
      <c r="C26" s="20"/>
      <c r="D26" s="20"/>
      <c r="E26" s="20"/>
      <c r="F26" s="24"/>
    </row>
    <row r="27" spans="1:6" ht="12.6" customHeight="1" x14ac:dyDescent="0.2">
      <c r="A27" s="23" t="s">
        <v>131</v>
      </c>
      <c r="B27" s="20"/>
      <c r="C27" s="20"/>
      <c r="D27" s="20"/>
      <c r="E27" s="20"/>
      <c r="F27" s="24"/>
    </row>
    <row r="28" spans="1:6" x14ac:dyDescent="0.2">
      <c r="A28" s="23" t="s">
        <v>79</v>
      </c>
      <c r="B28" s="25"/>
      <c r="C28" s="26"/>
      <c r="D28" s="26"/>
      <c r="E28" s="26"/>
      <c r="F28" s="27"/>
    </row>
    <row r="29" spans="1:6" x14ac:dyDescent="0.2">
      <c r="A29" s="31" t="s">
        <v>145</v>
      </c>
      <c r="B29" s="32"/>
      <c r="C29" s="27"/>
      <c r="D29" s="27"/>
      <c r="E29" s="27"/>
      <c r="F29" s="27"/>
    </row>
    <row r="30" spans="1:6" ht="12.75" customHeight="1" x14ac:dyDescent="0.2">
      <c r="A30" s="31" t="s">
        <v>146</v>
      </c>
      <c r="B30" s="39"/>
      <c r="C30" s="33"/>
      <c r="D30" s="33"/>
      <c r="E30" s="33"/>
      <c r="F30" s="33"/>
    </row>
    <row r="31" spans="1:6" x14ac:dyDescent="0.2">
      <c r="A31" s="38"/>
      <c r="B31" s="40"/>
      <c r="C31" s="20"/>
      <c r="D31" s="20"/>
      <c r="E31" s="20"/>
      <c r="F31" s="38"/>
    </row>
    <row r="32" spans="1:6" hidden="1" x14ac:dyDescent="0.2">
      <c r="A32" s="20"/>
      <c r="B32" s="20"/>
      <c r="C32" s="20"/>
      <c r="D32" s="20"/>
      <c r="E32" s="38"/>
    </row>
    <row r="33" spans="1:6" ht="12.75" hidden="1" customHeight="1" x14ac:dyDescent="0.2"/>
    <row r="34" spans="1:6" hidden="1" x14ac:dyDescent="0.2">
      <c r="A34" s="41"/>
      <c r="B34" s="41"/>
      <c r="C34" s="41"/>
      <c r="D34" s="41"/>
      <c r="E34" s="41"/>
      <c r="F34" s="24"/>
    </row>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x14ac:dyDescent="0.2"/>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10" zoomScaleNormal="100" workbookViewId="0">
      <selection activeCell="B16" sqref="B1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8" t="s">
        <v>153</v>
      </c>
      <c r="B1" s="178"/>
      <c r="C1" s="178"/>
      <c r="D1" s="178"/>
      <c r="E1" s="178"/>
      <c r="F1" s="178"/>
    </row>
    <row r="2" spans="1:6" ht="21" customHeight="1" x14ac:dyDescent="0.2">
      <c r="A2" s="4" t="s">
        <v>52</v>
      </c>
      <c r="B2" s="181" t="str">
        <f>'Summary and sign-off'!B2:F2</f>
        <v>Office for Māori Crown Relations - Te Arawhiti</v>
      </c>
      <c r="C2" s="181"/>
      <c r="D2" s="181"/>
      <c r="E2" s="181"/>
      <c r="F2" s="181"/>
    </row>
    <row r="3" spans="1:6" ht="21" customHeight="1" x14ac:dyDescent="0.2">
      <c r="A3" s="4" t="s">
        <v>110</v>
      </c>
      <c r="B3" s="181" t="str">
        <f>'Summary and sign-off'!B3:F3</f>
        <v>Lil Anderson</v>
      </c>
      <c r="C3" s="181"/>
      <c r="D3" s="181"/>
      <c r="E3" s="181"/>
      <c r="F3" s="181"/>
    </row>
    <row r="4" spans="1:6" ht="21" customHeight="1" x14ac:dyDescent="0.2">
      <c r="A4" s="4" t="s">
        <v>111</v>
      </c>
      <c r="B4" s="181">
        <f>'Summary and sign-off'!B4:F4</f>
        <v>44378</v>
      </c>
      <c r="C4" s="181"/>
      <c r="D4" s="181"/>
      <c r="E4" s="181"/>
      <c r="F4" s="181"/>
    </row>
    <row r="5" spans="1:6" ht="21" customHeight="1" x14ac:dyDescent="0.2">
      <c r="A5" s="4" t="s">
        <v>112</v>
      </c>
      <c r="B5" s="181">
        <f>'Summary and sign-off'!B5:F5</f>
        <v>44644</v>
      </c>
      <c r="C5" s="181"/>
      <c r="D5" s="181"/>
      <c r="E5" s="181"/>
      <c r="F5" s="181"/>
    </row>
    <row r="6" spans="1:6" ht="21" customHeight="1" x14ac:dyDescent="0.2">
      <c r="A6" s="4" t="s">
        <v>154</v>
      </c>
      <c r="B6" s="176"/>
      <c r="C6" s="176"/>
      <c r="D6" s="176"/>
      <c r="E6" s="176"/>
      <c r="F6" s="176"/>
    </row>
    <row r="7" spans="1:6" ht="21" customHeight="1" x14ac:dyDescent="0.2">
      <c r="A7" s="4" t="s">
        <v>56</v>
      </c>
      <c r="B7" s="176"/>
      <c r="C7" s="176"/>
      <c r="D7" s="176"/>
      <c r="E7" s="176"/>
      <c r="F7" s="176"/>
    </row>
    <row r="8" spans="1:6" ht="36" customHeight="1" x14ac:dyDescent="0.2">
      <c r="A8" s="185" t="s">
        <v>155</v>
      </c>
      <c r="B8" s="185"/>
      <c r="C8" s="185"/>
      <c r="D8" s="185"/>
      <c r="E8" s="185"/>
      <c r="F8" s="185"/>
    </row>
    <row r="9" spans="1:6" ht="36" customHeight="1" x14ac:dyDescent="0.2">
      <c r="A9" s="193" t="s">
        <v>156</v>
      </c>
      <c r="B9" s="194"/>
      <c r="C9" s="194"/>
      <c r="D9" s="194"/>
      <c r="E9" s="194"/>
      <c r="F9" s="194"/>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t="s">
        <v>199</v>
      </c>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82" t="str">
        <f>IF('Summary and sign-off'!F60='Summary and sign-off'!F54,'Summary and sign-off'!A52,'Summary and sign-off'!A50)</f>
        <v>Not all lines have an entry for "Description", "Was the gift accepted?" and "Estimated value in NZ$"</v>
      </c>
      <c r="F25" s="182"/>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Hannah Robson</cp:lastModifiedBy>
  <cp:revision/>
  <cp:lastPrinted>2022-07-29T01:45:28Z</cp:lastPrinted>
  <dcterms:created xsi:type="dcterms:W3CDTF">2010-10-17T20:59:02Z</dcterms:created>
  <dcterms:modified xsi:type="dcterms:W3CDTF">2022-08-02T00:22:09Z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_AdHocReviewCycleID">
    <vt:i4>-1213120805</vt:i4>
  </property>
  <property fmtid="{D5CDD505-2E9C-101B-9397-08002B2CF9AE}" pid="12" name="_NewReviewCycle">
    <vt:lpwstr/>
  </property>
  <property fmtid="{D5CDD505-2E9C-101B-9397-08002B2CF9AE}" pid="13" name="_EmailSubject">
    <vt:lpwstr>CE's expenses - Lil</vt:lpwstr>
  </property>
  <property fmtid="{D5CDD505-2E9C-101B-9397-08002B2CF9AE}" pid="14" name="_AuthorEmail">
    <vt:lpwstr>Reti.Kershaw-Hoeta@tearawhiti.govt.nz</vt:lpwstr>
  </property>
  <property fmtid="{D5CDD505-2E9C-101B-9397-08002B2CF9AE}" pid="15" name="_AuthorEmailDisplayName">
    <vt:lpwstr>Kershaw-Hoeta, Reti</vt:lpwstr>
  </property>
  <property fmtid="{D5CDD505-2E9C-101B-9397-08002B2CF9AE}" pid="16" name="_PreviousAdHocReviewCycleID">
    <vt:i4>-607592937</vt:i4>
  </property>
  <property fmtid="{D5CDD505-2E9C-101B-9397-08002B2CF9AE}" pid="17" name="_ReviewingToolsShownOnce">
    <vt:lpwstr/>
  </property>
</Properties>
</file>